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Data'!$A$2:$R$4</definedName>
  </definedNames>
  <calcPr calcId="162913"/>
</workbook>
</file>

<file path=xl/calcChain.xml><?xml version="1.0" encoding="utf-8"?>
<calcChain xmlns="http://schemas.openxmlformats.org/spreadsheetml/2006/main">
  <c r="N11" i="6" l="1"/>
  <c r="L11" i="6"/>
  <c r="K11" i="6"/>
  <c r="I11" i="6"/>
  <c r="H11" i="6"/>
  <c r="G11" i="6"/>
  <c r="F11" i="6"/>
  <c r="E11" i="6"/>
  <c r="D11" i="6"/>
  <c r="P36" i="6" l="1"/>
  <c r="N36" i="6"/>
  <c r="M36" i="6"/>
  <c r="L36" i="6"/>
  <c r="K36" i="6"/>
  <c r="I36" i="6"/>
  <c r="H36" i="6"/>
  <c r="G36" i="6"/>
  <c r="F36" i="6"/>
  <c r="E36" i="6"/>
  <c r="D36" i="6"/>
  <c r="O36" i="6"/>
  <c r="J36" i="6"/>
  <c r="C36" i="6"/>
  <c r="P11" i="6"/>
  <c r="Q11" i="6"/>
  <c r="O11" i="6"/>
  <c r="J11" i="6"/>
  <c r="C11" i="6"/>
  <c r="O48" i="6" l="1"/>
  <c r="J48" i="6"/>
  <c r="Q48" i="6" s="1"/>
  <c r="P49" i="6"/>
  <c r="N49" i="6"/>
  <c r="L49" i="6"/>
  <c r="K49" i="6"/>
  <c r="I49" i="6"/>
  <c r="H49" i="6"/>
  <c r="G49" i="6"/>
  <c r="F49" i="6"/>
  <c r="E49" i="6"/>
  <c r="D49" i="6"/>
  <c r="C49" i="6"/>
  <c r="J46" i="6"/>
  <c r="P46" i="6"/>
  <c r="N46" i="6"/>
  <c r="L46" i="6"/>
  <c r="K46" i="6"/>
  <c r="I46" i="6"/>
  <c r="H46" i="6"/>
  <c r="G46" i="6"/>
  <c r="F46" i="6"/>
  <c r="E46" i="6"/>
  <c r="D46" i="6"/>
  <c r="C46" i="6"/>
  <c r="M45" i="6"/>
  <c r="O45" i="6" s="1"/>
  <c r="O46" i="6" s="1"/>
  <c r="O49" i="6" s="1"/>
  <c r="M44" i="6"/>
  <c r="O44" i="6"/>
  <c r="O43" i="6"/>
  <c r="J45" i="6"/>
  <c r="J44" i="6"/>
  <c r="J43" i="6"/>
  <c r="Q43" i="6" s="1"/>
  <c r="O41" i="6"/>
  <c r="J41" i="6"/>
  <c r="Q41" i="6"/>
  <c r="Q40" i="6"/>
  <c r="O38" i="6"/>
  <c r="J38" i="6"/>
  <c r="P38" i="6"/>
  <c r="N38" i="6"/>
  <c r="M38" i="6"/>
  <c r="L38" i="6"/>
  <c r="K38" i="6"/>
  <c r="I38" i="6"/>
  <c r="H38" i="6"/>
  <c r="G38" i="6"/>
  <c r="F38" i="6"/>
  <c r="E38" i="6"/>
  <c r="D38" i="6"/>
  <c r="C38" i="6"/>
  <c r="P34" i="6"/>
  <c r="N34" i="6"/>
  <c r="M34" i="6"/>
  <c r="L34" i="6"/>
  <c r="K34" i="6"/>
  <c r="I34" i="6"/>
  <c r="H34" i="6"/>
  <c r="G34" i="6"/>
  <c r="F34" i="6"/>
  <c r="E34" i="6"/>
  <c r="D34" i="6"/>
  <c r="Q34" i="6"/>
  <c r="O34" i="6"/>
  <c r="J34" i="6"/>
  <c r="C34" i="6"/>
  <c r="O33" i="6"/>
  <c r="J33" i="6"/>
  <c r="O32" i="6"/>
  <c r="Q32" i="6" s="1"/>
  <c r="J32" i="6"/>
  <c r="P25" i="6"/>
  <c r="N25" i="6"/>
  <c r="L25" i="6"/>
  <c r="K25" i="6"/>
  <c r="I25" i="6"/>
  <c r="H25" i="6"/>
  <c r="G25" i="6"/>
  <c r="F25" i="6"/>
  <c r="E25" i="6"/>
  <c r="D25" i="6"/>
  <c r="J25" i="6"/>
  <c r="C25" i="6"/>
  <c r="O24" i="6"/>
  <c r="O25" i="6" s="1"/>
  <c r="Q25" i="6" s="1"/>
  <c r="P22" i="6"/>
  <c r="N22" i="6"/>
  <c r="L22" i="6"/>
  <c r="K22" i="6"/>
  <c r="I22" i="6"/>
  <c r="H22" i="6"/>
  <c r="G22" i="6"/>
  <c r="F22" i="6"/>
  <c r="E22" i="6"/>
  <c r="D22" i="6"/>
  <c r="O22" i="6"/>
  <c r="J22" i="6"/>
  <c r="C22" i="6"/>
  <c r="Q24" i="6"/>
  <c r="Q21" i="6"/>
  <c r="Q20" i="6"/>
  <c r="Q19" i="6"/>
  <c r="Q18" i="6"/>
  <c r="Q16" i="6"/>
  <c r="Q15" i="6"/>
  <c r="Q13" i="6"/>
  <c r="Q9" i="6"/>
  <c r="Q8" i="6"/>
  <c r="Q7" i="6"/>
  <c r="M46" i="6" l="1"/>
  <c r="M49" i="6" s="1"/>
  <c r="J49" i="6"/>
  <c r="Q49" i="6" s="1"/>
  <c r="Q45" i="6"/>
  <c r="Q44" i="6"/>
  <c r="Q46" i="6"/>
  <c r="Q38" i="6"/>
  <c r="Q33" i="6"/>
  <c r="Q22" i="6"/>
  <c r="D52" i="3"/>
  <c r="C52" i="3"/>
  <c r="D26" i="1"/>
  <c r="C26" i="1"/>
  <c r="C11" i="1" l="1"/>
  <c r="D11" i="1"/>
  <c r="W49" i="6" l="1"/>
  <c r="T49" i="6"/>
  <c r="W48" i="6"/>
  <c r="T48" i="6"/>
  <c r="W47" i="6"/>
  <c r="T47" i="6"/>
  <c r="W46" i="6"/>
  <c r="T46" i="6"/>
  <c r="W45" i="6"/>
  <c r="T45" i="6"/>
  <c r="W44" i="6"/>
  <c r="T44" i="6"/>
  <c r="W43" i="6"/>
  <c r="T43" i="6"/>
  <c r="W42" i="6"/>
  <c r="T42" i="6"/>
  <c r="W41" i="6"/>
  <c r="T41" i="6"/>
  <c r="W40" i="6"/>
  <c r="T40" i="6"/>
  <c r="W39" i="6"/>
  <c r="T39" i="6"/>
  <c r="W38" i="6"/>
  <c r="T38" i="6"/>
  <c r="Q36" i="6"/>
  <c r="W34" i="6"/>
  <c r="T34" i="6"/>
  <c r="W33" i="6"/>
  <c r="T33" i="6"/>
  <c r="W32" i="6"/>
  <c r="T32" i="6"/>
  <c r="W25" i="6"/>
  <c r="T25" i="6"/>
  <c r="W24" i="6"/>
  <c r="T24" i="6"/>
  <c r="W23" i="6"/>
  <c r="T23" i="6"/>
  <c r="W22" i="6"/>
  <c r="T22" i="6"/>
  <c r="W21" i="6"/>
  <c r="T21" i="6"/>
  <c r="W20" i="6"/>
  <c r="T20" i="6"/>
  <c r="W19" i="6"/>
  <c r="T19" i="6"/>
  <c r="W18" i="6"/>
  <c r="T18" i="6"/>
  <c r="W17" i="6"/>
  <c r="T17" i="6"/>
  <c r="W16" i="6"/>
  <c r="T16" i="6"/>
  <c r="W15" i="6"/>
  <c r="T15" i="6"/>
  <c r="W14" i="6"/>
  <c r="T14" i="6"/>
  <c r="W13" i="6"/>
  <c r="T13" i="6"/>
  <c r="W10" i="6"/>
  <c r="T10" i="6"/>
  <c r="W9" i="6"/>
  <c r="T9" i="6"/>
  <c r="W8" i="6"/>
  <c r="T8" i="6"/>
  <c r="W7" i="6"/>
  <c r="T7" i="6"/>
  <c r="X38" i="6" l="1"/>
  <c r="X40" i="6"/>
  <c r="U34" i="6"/>
  <c r="X17" i="6"/>
  <c r="U33" i="6"/>
  <c r="U10" i="6"/>
  <c r="U45" i="6"/>
  <c r="U44" i="6"/>
  <c r="X22" i="6"/>
  <c r="U18" i="6"/>
  <c r="U21" i="6"/>
  <c r="U8" i="6"/>
  <c r="U9" i="6"/>
  <c r="U25" i="6"/>
  <c r="X47" i="6"/>
  <c r="X49" i="6"/>
  <c r="U14" i="6"/>
  <c r="U19" i="6"/>
  <c r="X15" i="6"/>
  <c r="X33" i="6"/>
  <c r="X34" i="6"/>
  <c r="U41" i="6"/>
  <c r="X46" i="6"/>
  <c r="X10" i="6"/>
  <c r="U17" i="6"/>
  <c r="X19" i="6"/>
  <c r="U20" i="6"/>
  <c r="U22" i="6"/>
  <c r="X25" i="6"/>
  <c r="U38" i="6"/>
  <c r="U49" i="6"/>
  <c r="U24" i="6"/>
  <c r="U32" i="6"/>
  <c r="U40" i="6"/>
  <c r="X42" i="6"/>
  <c r="X8" i="6"/>
  <c r="U23" i="6"/>
  <c r="U15" i="6"/>
  <c r="U42" i="6"/>
  <c r="X45" i="6"/>
  <c r="U46" i="6"/>
  <c r="U47" i="6"/>
  <c r="U43" i="6"/>
  <c r="X7" i="6"/>
  <c r="U13" i="6"/>
  <c r="X14" i="6"/>
  <c r="X21" i="6"/>
  <c r="X32" i="6"/>
  <c r="X44" i="6"/>
  <c r="U48" i="6"/>
  <c r="X18" i="6"/>
  <c r="X41" i="6"/>
  <c r="X13" i="6"/>
  <c r="U16" i="6"/>
  <c r="X24" i="6"/>
  <c r="U39" i="6"/>
  <c r="U7" i="6"/>
  <c r="X9" i="6"/>
  <c r="X16" i="6"/>
  <c r="X20" i="6"/>
  <c r="X23" i="6"/>
  <c r="X39" i="6"/>
  <c r="X43" i="6"/>
  <c r="X48" i="6"/>
  <c r="C22" i="5"/>
  <c r="B22" i="5"/>
  <c r="D49" i="1"/>
  <c r="C49" i="1"/>
  <c r="D18" i="1"/>
  <c r="D20" i="1" s="1"/>
  <c r="D29" i="1" s="1"/>
  <c r="C18" i="1"/>
  <c r="C20" i="1" s="1"/>
  <c r="C29" i="1" s="1"/>
  <c r="C43" i="1"/>
  <c r="D43" i="1"/>
  <c r="C37" i="1"/>
  <c r="D37" i="1"/>
  <c r="C40" i="3"/>
  <c r="D40" i="3"/>
  <c r="C32" i="3"/>
  <c r="D32" i="3"/>
  <c r="C20" i="3"/>
  <c r="D20" i="3"/>
  <c r="C11" i="3"/>
  <c r="D11" i="3"/>
  <c r="B30" i="5"/>
  <c r="C30" i="5"/>
  <c r="B13" i="5"/>
  <c r="C13" i="5"/>
  <c r="C32" i="5" l="1"/>
  <c r="C37" i="5" s="1"/>
  <c r="B32" i="5"/>
  <c r="B37" i="5" s="1"/>
  <c r="D42" i="3"/>
  <c r="C42" i="3"/>
  <c r="D22" i="3"/>
  <c r="C22" i="3"/>
  <c r="C32" i="1"/>
  <c r="D32" i="1"/>
  <c r="C44" i="1"/>
  <c r="D44" i="1"/>
  <c r="D44" i="3" l="1"/>
  <c r="C44" i="3"/>
</calcChain>
</file>

<file path=xl/sharedStrings.xml><?xml version="1.0" encoding="utf-8"?>
<sst xmlns="http://schemas.openxmlformats.org/spreadsheetml/2006/main" count="225" uniqueCount="163">
  <si>
    <t>Transurban Holdings Limited</t>
  </si>
  <si>
    <t>Consolidated statement of comprehensive income</t>
  </si>
  <si>
    <t>Revenue</t>
  </si>
  <si>
    <t>Expenses</t>
  </si>
  <si>
    <t>Road operating costs</t>
  </si>
  <si>
    <t>Construction costs</t>
  </si>
  <si>
    <t>Total expenses</t>
  </si>
  <si>
    <t>Net finance costs</t>
  </si>
  <si>
    <t>Income tax benefit</t>
  </si>
  <si>
    <t>Profit for the year</t>
  </si>
  <si>
    <t>Non-controlling interests</t>
  </si>
  <si>
    <t>Other comprehensive income</t>
  </si>
  <si>
    <t>Changes in the fair value of cash flow hedges, net of tax</t>
  </si>
  <si>
    <t>Other comprehensive income for the year, net of tax</t>
  </si>
  <si>
    <t>Total comprehensive income for the year</t>
  </si>
  <si>
    <t>Ordinary equity holders of the stapled group</t>
  </si>
  <si>
    <t>Period</t>
  </si>
  <si>
    <t>Year</t>
  </si>
  <si>
    <r>
      <t>Items that may be reclassified to profit or loss</t>
    </r>
    <r>
      <rPr>
        <sz val="9"/>
        <color theme="1"/>
        <rFont val="Arial"/>
        <family val="2"/>
      </rPr>
      <t> </t>
    </r>
  </si>
  <si>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</si>
  <si>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</si>
  <si>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</si>
  <si>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</si>
  <si>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</si>
  <si>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</si>
  <si>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</si>
  <si>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</si>
  <si>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</si>
  <si>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</si>
  <si>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</si>
  <si>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</si>
  <si>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</si>
  <si>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</si>
  <si>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</si>
  <si>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</si>
  <si>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</si>
  <si>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</si>
  <si>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</si>
  <si>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Other liabilities</t>
  </si>
  <si>
    <t>Total current liabilities</t>
  </si>
  <si>
    <t>Non-current liabilities</t>
  </si>
  <si>
    <t>Deferred tax liabilities</t>
  </si>
  <si>
    <t>Total non-current liabilities</t>
  </si>
  <si>
    <t>Total liabilities</t>
  </si>
  <si>
    <t>Net assets</t>
  </si>
  <si>
    <t>EQUITY</t>
  </si>
  <si>
    <t>Contributed equity</t>
  </si>
  <si>
    <t>Reserves</t>
  </si>
  <si>
    <t>Total equity</t>
  </si>
  <si>
    <t>Payments for maintenance of intangible assets</t>
  </si>
  <si>
    <t>Other revenue</t>
  </si>
  <si>
    <t>Interest received</t>
  </si>
  <si>
    <t>Interest paid</t>
  </si>
  <si>
    <t>Income taxes paid</t>
  </si>
  <si>
    <t>Cash flows from investing activities</t>
  </si>
  <si>
    <t>Payments for held-to-maturity investments, net of fees</t>
  </si>
  <si>
    <t>Payments for equity accounted investments</t>
  </si>
  <si>
    <t>Payments for intangible assets</t>
  </si>
  <si>
    <t>Payments for property, plant and equipment</t>
  </si>
  <si>
    <t>Distributions received from equity accounted investments</t>
  </si>
  <si>
    <t>Cash flows from financing activities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</si>
  <si>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</si>
  <si>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</si>
  <si>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</si>
  <si>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</si>
  <si>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</si>
  <si>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</si>
  <si>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Payment for acquisition of non-controlling interest</t>
  </si>
  <si>
    <t>2013
$'000</t>
  </si>
  <si>
    <t>Business development costs</t>
  </si>
  <si>
    <t>Finance income</t>
  </si>
  <si>
    <t>Finance costs</t>
  </si>
  <si>
    <t>2012
$'000</t>
  </si>
  <si>
    <t>Provisions</t>
  </si>
  <si>
    <t>Current tax liabilities</t>
  </si>
  <si>
    <t>VIC</t>
  </si>
  <si>
    <t>NSW</t>
  </si>
  <si>
    <t>USA</t>
  </si>
  <si>
    <t>Corporate</t>
  </si>
  <si>
    <t>Total</t>
  </si>
  <si>
    <t>Account Description</t>
  </si>
  <si>
    <t>CityLink</t>
  </si>
  <si>
    <t>Hills M2</t>
  </si>
  <si>
    <t>Lane Cove Tunnel</t>
  </si>
  <si>
    <t>M1 Eastern
Distributor</t>
  </si>
  <si>
    <t>M5</t>
  </si>
  <si>
    <t>M7</t>
  </si>
  <si>
    <t>Roam &amp;
Tollaust</t>
  </si>
  <si>
    <t>TOTAL NSW</t>
  </si>
  <si>
    <t>Pocahontas
895</t>
  </si>
  <si>
    <t>Capital
Beltway (495)</t>
  </si>
  <si>
    <t>95 Express Lanes</t>
  </si>
  <si>
    <t>Other
Transurban
DRIVe</t>
  </si>
  <si>
    <t>TOTAL Drive / USA</t>
  </si>
  <si>
    <t>Asset</t>
  </si>
  <si>
    <t>Segment</t>
  </si>
  <si>
    <t>Ownership</t>
  </si>
  <si>
    <t>Toll revenue</t>
  </si>
  <si>
    <t>Fee and other revenue</t>
  </si>
  <si>
    <t>Total revenue</t>
  </si>
  <si>
    <t>Total Costs</t>
  </si>
  <si>
    <t>Underlying proportional EBITDA</t>
  </si>
  <si>
    <t>Once off items</t>
  </si>
  <si>
    <t>Proportional EBITDA</t>
  </si>
  <si>
    <t>Interest revenue</t>
  </si>
  <si>
    <t>Interest expense</t>
  </si>
  <si>
    <t>Depreciation and amortisation</t>
  </si>
  <si>
    <t>Proportional profit (loss) before tax</t>
  </si>
  <si>
    <t>Income tax benefit (expense)</t>
  </si>
  <si>
    <t>Proportional net profit (loss)</t>
  </si>
  <si>
    <t>EBITDA Margin (Toll Revenue)</t>
  </si>
  <si>
    <t>EBITDA Margin (Total Revenue)</t>
  </si>
  <si>
    <t>-</t>
  </si>
  <si>
    <t>Impairment of assets</t>
  </si>
  <si>
    <t>rounding</t>
  </si>
  <si>
    <t>Financial Year</t>
  </si>
  <si>
    <t>Q1</t>
  </si>
  <si>
    <t>Q2</t>
  </si>
  <si>
    <t>Q3</t>
  </si>
  <si>
    <t>Q4</t>
  </si>
  <si>
    <t>Victoria</t>
  </si>
  <si>
    <t>New South Wales</t>
  </si>
  <si>
    <t>M1 Eastern Distributor</t>
  </si>
  <si>
    <t>Westlink M7</t>
  </si>
  <si>
    <t>United States</t>
  </si>
  <si>
    <t>495 Express Lanes</t>
  </si>
  <si>
    <t>Segment information</t>
  </si>
  <si>
    <t>Average Daily Traffic</t>
  </si>
  <si>
    <t>Depreciation and amortisation expense</t>
  </si>
  <si>
    <t>Members of Transurban Holdings Limited</t>
  </si>
  <si>
    <t>Pocahontas 895</t>
  </si>
  <si>
    <t>$'000</t>
  </si>
  <si>
    <t>Toll, fee and other road revenue</t>
  </si>
  <si>
    <t>Management, business development and other revenue</t>
  </si>
  <si>
    <t>Construction revenue</t>
  </si>
  <si>
    <t>Corporate costs</t>
  </si>
  <si>
    <t>Profit before depreciation and amortisation, net finance costs, equity accounted investments and income taxes</t>
  </si>
  <si>
    <t>Share of net losses of equity accounted investments</t>
  </si>
  <si>
    <t>Profit/(loss) before income tax</t>
  </si>
  <si>
    <t>Profit is attributable to:</t>
  </si>
  <si>
    <t>Exchange differences on translation of foreign operations, net of tax</t>
  </si>
  <si>
    <t>Total comprehensive income for the year is attributable to: </t>
  </si>
  <si>
    <t>(Accumulated losses)</t>
  </si>
  <si>
    <t>Non-controlling interest – Transurban International Limited</t>
  </si>
  <si>
    <t xml:space="preserve">Cash flows operating activities </t>
  </si>
  <si>
    <t>Receipts from customers (inclusive of GST)</t>
  </si>
  <si>
    <t>Payments to suppliers and employees (inclusive of GST)</t>
  </si>
  <si>
    <t>Net cash inflow from operating activities</t>
  </si>
  <si>
    <t>Net cash (outflow) from investing activities</t>
  </si>
  <si>
    <t>Net cash (outflow) inflow from financing activities</t>
  </si>
  <si>
    <t>Net (decrease) in cash and cash equivalents</t>
  </si>
  <si>
    <t>Cash and cash equivalents at the beginning of the year</t>
  </si>
  <si>
    <t>Effects of exchange rate changes on cash and cash equivalents</t>
  </si>
  <si>
    <t>Cash and cash equivalents at end of the year</t>
  </si>
  <si>
    <t>FY13 Year-End Results Financial Comparatives</t>
  </si>
  <si>
    <t>DISCLAIMER AND BASIS OF PREPARATION</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</si>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</sst>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quot;FY&quot;yy"/>
  </numFmts>
  <fonts count="19"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i/>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8" fillId="0" borderId="0"/>
    <xf numFmtId="0" fontId="8" fillId="0" borderId="0"/>
  </cellStyleXfs>
  <cellXfs count="156">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5"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7"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164" fontId="5" fillId="0" borderId="4" xfId="0" applyNumberFormat="1" applyFont="1" applyFill="1" applyBorder="1" applyAlignment="1">
      <alignment vertical="center" wrapText="1"/>
    </xf>
    <xf numFmtId="164" fontId="5"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0" fontId="2" fillId="3" borderId="0" xfId="0" applyFont="1" applyFill="1" applyAlignment="1">
      <alignment horizontal="right"/>
    </xf>
    <xf numFmtId="0" fontId="2" fillId="0" borderId="0" xfId="0" applyFont="1" applyFill="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0" fontId="2" fillId="1" borderId="0" xfId="0" applyFont="1" applyFill="1" applyAlignment="1">
      <alignment horizontal="right"/>
    </xf>
    <xf numFmtId="164" fontId="2" fillId="0" borderId="0" xfId="0" applyNumberFormat="1" applyFont="1" applyAlignment="1">
      <alignment horizontal="right"/>
    </xf>
    <xf numFmtId="164" fontId="2" fillId="1" borderId="0" xfId="0" applyNumberFormat="1" applyFont="1" applyFill="1" applyAlignment="1">
      <alignment horizontal="right"/>
    </xf>
    <xf numFmtId="164" fontId="2" fillId="3" borderId="0" xfId="0" applyNumberFormat="1" applyFont="1" applyFill="1" applyAlignment="1">
      <alignment horizontal="right"/>
    </xf>
    <xf numFmtId="164" fontId="2" fillId="0" borderId="3" xfId="0" applyNumberFormat="1" applyFont="1" applyBorder="1" applyAlignment="1">
      <alignment horizontal="right"/>
    </xf>
    <xf numFmtId="164" fontId="2" fillId="1"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1"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1" borderId="2"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0" fontId="1" fillId="0" borderId="0" xfId="0" applyFont="1" applyFill="1" applyAlignment="1">
      <alignment horizontal="right"/>
    </xf>
    <xf numFmtId="10" fontId="2" fillId="0" borderId="0" xfId="0" applyNumberFormat="1" applyFont="1" applyFill="1" applyAlignment="1">
      <alignment horizontal="right"/>
    </xf>
    <xf numFmtId="0" fontId="10" fillId="0" borderId="0" xfId="0" applyFont="1"/>
    <xf numFmtId="0" fontId="10" fillId="0" borderId="0" xfId="0" applyFont="1" applyFill="1"/>
    <xf numFmtId="0" fontId="1" fillId="0" borderId="15" xfId="0" applyFont="1" applyBorder="1"/>
    <xf numFmtId="167" fontId="1" fillId="0" borderId="4" xfId="0" applyNumberFormat="1" applyFont="1" applyBorder="1" applyAlignment="1">
      <alignment horizontal="center" vertical="center"/>
    </xf>
    <xf numFmtId="167"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3" fontId="5" fillId="0" borderId="0" xfId="0" applyNumberFormat="1" applyFont="1" applyFill="1" applyBorder="1"/>
    <xf numFmtId="3" fontId="5" fillId="0" borderId="18" xfId="0" applyNumberFormat="1" applyFont="1" applyFill="1" applyBorder="1"/>
    <xf numFmtId="0" fontId="1" fillId="0" borderId="0" xfId="0" applyFont="1" applyBorder="1"/>
    <xf numFmtId="0" fontId="1" fillId="0" borderId="18" xfId="0" applyFont="1" applyBorder="1"/>
    <xf numFmtId="3" fontId="4" fillId="0" borderId="0" xfId="0" applyNumberFormat="1" applyFont="1" applyFill="1" applyBorder="1"/>
    <xf numFmtId="3" fontId="4" fillId="0" borderId="18" xfId="0" applyNumberFormat="1" applyFont="1" applyFill="1" applyBorder="1"/>
    <xf numFmtId="3" fontId="10" fillId="0" borderId="0" xfId="0" applyNumberFormat="1" applyFont="1"/>
    <xf numFmtId="164" fontId="10"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1" fillId="0" borderId="17" xfId="0" applyFont="1" applyFill="1" applyBorder="1"/>
    <xf numFmtId="0" fontId="12" fillId="0" borderId="18"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2" fillId="0" borderId="0" xfId="0" applyNumberFormat="1" applyFont="1" applyFill="1"/>
    <xf numFmtId="164" fontId="5" fillId="0" borderId="2"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3"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6" fontId="2" fillId="3" borderId="0" xfId="8" applyNumberFormat="1" applyFont="1" applyFill="1" applyBorder="1" applyAlignment="1">
      <alignment horizontal="right"/>
    </xf>
    <xf numFmtId="10" fontId="2" fillId="3" borderId="0" xfId="0" applyNumberFormat="1" applyFont="1" applyFill="1" applyAlignment="1">
      <alignment horizontal="right"/>
    </xf>
    <xf numFmtId="166" fontId="1" fillId="3" borderId="0" xfId="8" applyNumberFormat="1" applyFont="1" applyFill="1" applyBorder="1" applyAlignment="1">
      <alignment horizontal="right"/>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wrapText="1"/>
    </xf>
    <xf numFmtId="0" fontId="12" fillId="0" borderId="0" xfId="0" applyFont="1" applyFill="1" applyBorder="1"/>
    <xf numFmtId="167"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1" xfId="0" applyNumberFormat="1" applyFont="1" applyFill="1" applyBorder="1"/>
    <xf numFmtId="3" fontId="3" fillId="0" borderId="23" xfId="0" applyNumberFormat="1" applyFont="1" applyFill="1" applyBorder="1"/>
    <xf numFmtId="3" fontId="3" fillId="0" borderId="24" xfId="0" applyNumberFormat="1" applyFont="1" applyFill="1" applyBorder="1"/>
    <xf numFmtId="3" fontId="1" fillId="0" borderId="0" xfId="0" applyNumberFormat="1" applyFont="1" applyFill="1" applyBorder="1" applyAlignment="1">
      <alignment horizontal="right"/>
    </xf>
    <xf numFmtId="0" fontId="2" fillId="0" borderId="3" xfId="0" applyFont="1" applyFill="1" applyBorder="1"/>
    <xf numFmtId="0" fontId="2" fillId="0" borderId="0" xfId="0" applyFont="1" applyFill="1" applyAlignment="1">
      <alignment wrapText="1"/>
    </xf>
    <xf numFmtId="9" fontId="2" fillId="3" borderId="0" xfId="0" applyNumberFormat="1" applyFont="1" applyFill="1" applyAlignment="1">
      <alignment horizontal="right"/>
    </xf>
    <xf numFmtId="165" fontId="2" fillId="0" borderId="0" xfId="7" applyNumberFormat="1" applyFont="1" applyFill="1" applyAlignment="1">
      <alignment horizontal="right"/>
    </xf>
    <xf numFmtId="165" fontId="1" fillId="0" borderId="0" xfId="7" applyNumberFormat="1" applyFont="1" applyFill="1" applyAlignment="1">
      <alignment horizontal="right"/>
    </xf>
    <xf numFmtId="10" fontId="1" fillId="3" borderId="0" xfId="0" applyNumberFormat="1" applyFont="1" applyFill="1" applyAlignment="1">
      <alignment horizontal="right"/>
    </xf>
    <xf numFmtId="3" fontId="4" fillId="0" borderId="21" xfId="0" applyNumberFormat="1" applyFont="1" applyFill="1" applyBorder="1"/>
    <xf numFmtId="3" fontId="2" fillId="1" borderId="21" xfId="0" applyNumberFormat="1" applyFont="1" applyFill="1" applyBorder="1" applyAlignment="1">
      <alignment horizontal="right"/>
    </xf>
    <xf numFmtId="3" fontId="2" fillId="1" borderId="18" xfId="0" applyNumberFormat="1" applyFont="1" applyFill="1" applyBorder="1" applyAlignment="1">
      <alignment horizontal="right"/>
    </xf>
    <xf numFmtId="3" fontId="5" fillId="0" borderId="21" xfId="0" applyNumberFormat="1" applyFont="1" applyFill="1" applyBorder="1"/>
    <xf numFmtId="0" fontId="12" fillId="0" borderId="21" xfId="0" applyFont="1" applyFill="1" applyBorder="1"/>
    <xf numFmtId="3" fontId="3" fillId="0" borderId="22" xfId="0" applyNumberFormat="1" applyFont="1" applyFill="1" applyBorder="1"/>
    <xf numFmtId="17" fontId="2" fillId="2" borderId="0" xfId="0" applyNumberFormat="1" applyFont="1" applyFill="1"/>
    <xf numFmtId="0" fontId="15" fillId="2" borderId="0" xfId="0" applyFont="1" applyFill="1" applyAlignment="1">
      <alignment wrapText="1"/>
    </xf>
    <xf numFmtId="0" fontId="0" fillId="2" borderId="0" xfId="0" applyFill="1" applyAlignment="1">
      <alignment wrapText="1"/>
    </xf>
    <xf numFmtId="0" fontId="16" fillId="2" borderId="0" xfId="0" applyFont="1" applyFill="1" applyAlignment="1">
      <alignment horizontal="justify" vertical="center" wrapText="1"/>
    </xf>
    <xf numFmtId="0" fontId="18" fillId="2" borderId="0" xfId="0" applyFont="1" applyFill="1" applyAlignment="1">
      <alignment horizontal="left" vertical="center" wrapText="1"/>
    </xf>
    <xf numFmtId="0" fontId="16" fillId="2" borderId="0" xfId="0" applyFont="1" applyFill="1" applyAlignment="1">
      <alignment horizontal="left"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3">
    <cellStyle name="=C:\WINNT35\SYSTEM32\COMMAND.COM 2" xfId="12"/>
    <cellStyle name="Comma" xfId="7" builtinId="3"/>
    <cellStyle name="Comma [0] 2" xfId="6"/>
    <cellStyle name="Comma 2" xfId="5"/>
    <cellStyle name="Comma 3" xfId="9"/>
    <cellStyle name="Comma 5 2" xfId="10"/>
    <cellStyle name="Currency [0] 2" xfId="4"/>
    <cellStyle name="Currency 2" xfId="3"/>
    <cellStyle name="Normal" xfId="0" builtinId="0"/>
    <cellStyle name="Normal 2" xfId="1"/>
    <cellStyle name="Normal 3" xfId="11"/>
    <cellStyle name="Percent" xfId="8"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400050</xdr:colOff>
      <xdr:row>5</xdr:row>
      <xdr:rowOff>57150</xdr:rowOff>
    </xdr:from>
    <xdr:to>
      <xdr:col>8</xdr:col>
      <xdr:colOff>581025</xdr:colOff>
      <xdr:row>8</xdr:row>
      <xdr:rowOff>57150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0" y="1009650"/>
          <a:ext cx="383857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G26" sqref="G26"/>
    </sheetView>
  </sheetViews>
  <sheetFormatPr defaultRowHeight="14.5" x14ac:dyDescent="0.35"/>
  <sheetData>
    <row r="14" spans="1:12" ht="15" thickBot="1" x14ac:dyDescent="0.4"/>
    <row r="15" spans="1:12" ht="15" customHeight="1" x14ac:dyDescent="0.35">
      <c r="A15" s="147" t="s">
        <v>154</v>
      </c>
      <c r="B15" s="148"/>
      <c r="C15" s="148"/>
      <c r="D15" s="148"/>
      <c r="E15" s="148"/>
      <c r="F15" s="148"/>
      <c r="G15" s="148"/>
      <c r="H15" s="148"/>
      <c r="I15" s="148"/>
      <c r="J15" s="148"/>
      <c r="K15" s="148"/>
      <c r="L15" s="149"/>
    </row>
    <row r="16" spans="1:12" ht="15" thickBot="1" x14ac:dyDescent="0.4">
      <c r="A16" s="150"/>
      <c r="B16" s="151"/>
      <c r="C16" s="151"/>
      <c r="D16" s="151"/>
      <c r="E16" s="151"/>
      <c r="F16" s="151"/>
      <c r="G16" s="151"/>
      <c r="H16" s="151"/>
      <c r="I16" s="151"/>
      <c r="J16" s="151"/>
      <c r="K16" s="151"/>
      <c r="L16" s="152"/>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43" customWidth="1"/>
    <col min="2" max="2" width="111.453125" style="143" customWidth="1"/>
    <col min="3" max="3" width="8.7265625" style="143" customWidth="1"/>
    <col min="4" max="16384" width="8.7265625" style="143"/>
  </cols>
  <sheetData>
    <row r="2" spans="2:2" ht="28" x14ac:dyDescent="0.6">
      <c r="B2" s="142" t="s">
        <v>155</v>
      </c>
    </row>
    <row r="3" spans="2:2" ht="9" customHeight="1" x14ac:dyDescent="0.35"/>
    <row r="4" spans="2:2" ht="18" x14ac:dyDescent="0.35">
      <c r="B4" s="144" t="s">
        <v>156</v>
      </c>
    </row>
    <row r="5" spans="2:2" ht="63" x14ac:dyDescent="0.35">
      <c r="B5" s="144" t="s">
        <v>157</v>
      </c>
    </row>
    <row r="6" spans="2:2" ht="9" customHeight="1" x14ac:dyDescent="0.35">
      <c r="B6" s="144"/>
    </row>
    <row r="7" spans="2:2" x14ac:dyDescent="0.35">
      <c r="B7" s="145" t="s">
        <v>158</v>
      </c>
    </row>
    <row r="8" spans="2:2" ht="18" x14ac:dyDescent="0.35">
      <c r="B8" s="146" t="s">
        <v>159</v>
      </c>
    </row>
    <row r="9" spans="2:2" ht="5.5" customHeight="1" x14ac:dyDescent="0.35">
      <c r="B9" s="146"/>
    </row>
    <row r="10" spans="2:2" ht="18" x14ac:dyDescent="0.35">
      <c r="B10" s="144" t="s">
        <v>160</v>
      </c>
    </row>
    <row r="12" spans="2:2" x14ac:dyDescent="0.35">
      <c r="B12" s="145" t="s">
        <v>161</v>
      </c>
    </row>
    <row r="13" spans="2:2" ht="18" x14ac:dyDescent="0.35">
      <c r="B13" s="146"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workbookViewId="0">
      <pane xSplit="2" ySplit="5" topLeftCell="C18" activePane="bottomRight" state="frozenSplit"/>
      <selection activeCell="B30" sqref="B30"/>
      <selection pane="topRight" activeCell="B30" sqref="B30"/>
      <selection pane="bottomLeft" activeCell="B30" sqref="B30"/>
      <selection pane="bottomRight" activeCell="B48" sqref="B48"/>
    </sheetView>
  </sheetViews>
  <sheetFormatPr defaultColWidth="56.26953125" defaultRowHeight="11.5" x14ac:dyDescent="0.25"/>
  <cols>
    <col min="1" max="1" width="6" style="3" customWidth="1"/>
    <col min="2" max="2" width="50.7265625" style="22" bestFit="1" customWidth="1"/>
    <col min="3" max="4" width="9.7265625" style="5" bestFit="1" customWidth="1"/>
    <col min="5" max="5" width="10.7265625" style="5" customWidth="1"/>
    <col min="6" max="6" width="11.54296875" style="5" customWidth="1"/>
    <col min="7" max="16384" width="56.26953125" style="5"/>
  </cols>
  <sheetData>
    <row r="1" spans="1:4" x14ac:dyDescent="0.25">
      <c r="A1" s="2" t="s">
        <v>0</v>
      </c>
    </row>
    <row r="2" spans="1:4" x14ac:dyDescent="0.25">
      <c r="A2" s="2" t="s">
        <v>1</v>
      </c>
    </row>
    <row r="3" spans="1:4" s="4" customFormat="1" ht="36" customHeight="1" x14ac:dyDescent="0.25">
      <c r="A3" s="6"/>
      <c r="B3" s="23"/>
    </row>
    <row r="4" spans="1:4" s="4" customFormat="1" ht="11.5" customHeight="1" x14ac:dyDescent="0.25">
      <c r="A4" s="6"/>
      <c r="B4" s="23"/>
    </row>
    <row r="5" spans="1:4" s="21" customFormat="1" ht="23" x14ac:dyDescent="0.25">
      <c r="A5" s="18"/>
      <c r="B5" s="19"/>
      <c r="C5" s="20" t="s">
        <v>68</v>
      </c>
      <c r="D5" s="20" t="s">
        <v>72</v>
      </c>
    </row>
    <row r="6" spans="1:4" s="11" customFormat="1" x14ac:dyDescent="0.25">
      <c r="A6" s="8"/>
      <c r="B6" s="9"/>
    </row>
    <row r="7" spans="1:4" s="11" customFormat="1" x14ac:dyDescent="0.25">
      <c r="A7" s="8"/>
      <c r="B7" s="12" t="s">
        <v>2</v>
      </c>
    </row>
    <row r="8" spans="1:4" s="11" customFormat="1" x14ac:dyDescent="0.25">
      <c r="A8" s="8"/>
      <c r="B8" s="13" t="s">
        <v>132</v>
      </c>
      <c r="C8" s="31">
        <v>886639</v>
      </c>
      <c r="D8" s="31">
        <v>846196</v>
      </c>
    </row>
    <row r="9" spans="1:4" s="11" customFormat="1" x14ac:dyDescent="0.25">
      <c r="A9" s="8"/>
      <c r="B9" s="13" t="s">
        <v>134</v>
      </c>
      <c r="C9" s="31">
        <v>265799</v>
      </c>
      <c r="D9" s="31">
        <v>286258</v>
      </c>
    </row>
    <row r="10" spans="1:4" s="11" customFormat="1" x14ac:dyDescent="0.25">
      <c r="A10" s="8"/>
      <c r="B10" s="13" t="s">
        <v>133</v>
      </c>
      <c r="C10" s="31">
        <v>42640</v>
      </c>
      <c r="D10" s="31">
        <v>22030</v>
      </c>
    </row>
    <row r="11" spans="1:4" s="11" customFormat="1" x14ac:dyDescent="0.25">
      <c r="A11" s="8"/>
      <c r="B11" s="12" t="s">
        <v>99</v>
      </c>
      <c r="C11" s="109">
        <f t="shared" ref="C11:D11" si="0">SUM(C8:C10)</f>
        <v>1195078</v>
      </c>
      <c r="D11" s="109">
        <f t="shared" si="0"/>
        <v>1154484</v>
      </c>
    </row>
    <row r="12" spans="1:4" s="11" customFormat="1" x14ac:dyDescent="0.25">
      <c r="A12" s="8"/>
      <c r="B12" s="13"/>
      <c r="C12" s="10"/>
      <c r="D12" s="10"/>
    </row>
    <row r="13" spans="1:4" s="11" customFormat="1" x14ac:dyDescent="0.25">
      <c r="A13" s="8"/>
      <c r="B13" s="12" t="s">
        <v>3</v>
      </c>
      <c r="C13" s="10"/>
      <c r="D13" s="10"/>
    </row>
    <row r="14" spans="1:4" s="11" customFormat="1" x14ac:dyDescent="0.25">
      <c r="A14" s="8"/>
      <c r="B14" s="13" t="s">
        <v>4</v>
      </c>
      <c r="C14" s="31">
        <v>-197519</v>
      </c>
      <c r="D14" s="31">
        <v>-186134</v>
      </c>
    </row>
    <row r="15" spans="1:4" s="11" customFormat="1" x14ac:dyDescent="0.25">
      <c r="A15" s="8"/>
      <c r="B15" s="13" t="s">
        <v>135</v>
      </c>
      <c r="C15" s="107">
        <v>-41192</v>
      </c>
      <c r="D15" s="107">
        <v>-31602</v>
      </c>
    </row>
    <row r="16" spans="1:4" s="11" customFormat="1" x14ac:dyDescent="0.25">
      <c r="A16" s="8"/>
      <c r="B16" s="13" t="s">
        <v>69</v>
      </c>
      <c r="C16" s="107">
        <v>-23779</v>
      </c>
      <c r="D16" s="107">
        <v>-19591</v>
      </c>
    </row>
    <row r="17" spans="1:5" s="11" customFormat="1" x14ac:dyDescent="0.25">
      <c r="A17" s="8"/>
      <c r="B17" s="13" t="s">
        <v>5</v>
      </c>
      <c r="C17" s="31">
        <v>-256390</v>
      </c>
      <c r="D17" s="31">
        <v>-280222</v>
      </c>
    </row>
    <row r="18" spans="1:5" s="11" customFormat="1" x14ac:dyDescent="0.25">
      <c r="A18" s="8"/>
      <c r="B18" s="12" t="s">
        <v>6</v>
      </c>
      <c r="C18" s="109">
        <f>SUM(C14:C17)</f>
        <v>-518880</v>
      </c>
      <c r="D18" s="109">
        <f>SUM(D14:D17)</f>
        <v>-517549</v>
      </c>
    </row>
    <row r="19" spans="1:5" s="11" customFormat="1" x14ac:dyDescent="0.25">
      <c r="A19" s="8"/>
      <c r="B19" s="13"/>
      <c r="C19" s="10"/>
      <c r="D19" s="10"/>
    </row>
    <row r="20" spans="1:5" s="11" customFormat="1" ht="23" x14ac:dyDescent="0.25">
      <c r="A20" s="8"/>
      <c r="B20" s="12" t="s">
        <v>136</v>
      </c>
      <c r="C20" s="120">
        <f>SUM(C8:C10,C18)</f>
        <v>676198</v>
      </c>
      <c r="D20" s="120">
        <f>SUM(D8:D10,D18)</f>
        <v>636935</v>
      </c>
      <c r="E20" s="108"/>
    </row>
    <row r="21" spans="1:5" s="11" customFormat="1" x14ac:dyDescent="0.25">
      <c r="A21" s="8"/>
      <c r="B21" s="13"/>
      <c r="C21" s="10"/>
      <c r="D21" s="10"/>
    </row>
    <row r="22" spans="1:5" s="11" customFormat="1" x14ac:dyDescent="0.25">
      <c r="A22" s="8"/>
      <c r="B22" s="13" t="s">
        <v>128</v>
      </c>
      <c r="C22" s="31">
        <v>-312118</v>
      </c>
      <c r="D22" s="31">
        <v>-301641</v>
      </c>
    </row>
    <row r="23" spans="1:5" s="11" customFormat="1" x14ac:dyDescent="0.25">
      <c r="A23" s="8"/>
      <c r="B23" s="13"/>
      <c r="C23" s="10"/>
      <c r="D23" s="10"/>
    </row>
    <row r="24" spans="1:5" s="11" customFormat="1" x14ac:dyDescent="0.25">
      <c r="A24" s="8"/>
      <c r="B24" s="13" t="s">
        <v>70</v>
      </c>
      <c r="C24" s="31">
        <v>108031</v>
      </c>
      <c r="D24" s="31">
        <v>157030</v>
      </c>
    </row>
    <row r="25" spans="1:5" s="11" customFormat="1" x14ac:dyDescent="0.25">
      <c r="A25" s="8"/>
      <c r="B25" s="13" t="s">
        <v>71</v>
      </c>
      <c r="C25" s="31">
        <v>-344999</v>
      </c>
      <c r="D25" s="31">
        <v>-367024</v>
      </c>
    </row>
    <row r="26" spans="1:5" s="11" customFormat="1" x14ac:dyDescent="0.25">
      <c r="A26" s="8"/>
      <c r="B26" s="12" t="s">
        <v>7</v>
      </c>
      <c r="C26" s="109">
        <f>SUM(C24:C25)</f>
        <v>-236968</v>
      </c>
      <c r="D26" s="109">
        <f>SUM(D24:D25)</f>
        <v>-209994</v>
      </c>
    </row>
    <row r="27" spans="1:5" s="11" customFormat="1" x14ac:dyDescent="0.25">
      <c r="A27" s="8"/>
      <c r="B27" s="12"/>
    </row>
    <row r="28" spans="1:5" s="11" customFormat="1" x14ac:dyDescent="0.25">
      <c r="A28" s="8"/>
      <c r="B28" s="13" t="s">
        <v>137</v>
      </c>
      <c r="C28" s="107">
        <v>-9738</v>
      </c>
      <c r="D28" s="107">
        <v>-137946</v>
      </c>
    </row>
    <row r="29" spans="1:5" s="11" customFormat="1" x14ac:dyDescent="0.25">
      <c r="A29" s="8"/>
      <c r="B29" s="12" t="s">
        <v>138</v>
      </c>
      <c r="C29" s="109">
        <f>SUM(C20,C22,C26,C28)</f>
        <v>117374</v>
      </c>
      <c r="D29" s="109">
        <f>SUM(D20,D22,D26,D28)</f>
        <v>-12646</v>
      </c>
    </row>
    <row r="30" spans="1:5" s="11" customFormat="1" x14ac:dyDescent="0.25">
      <c r="A30" s="8"/>
      <c r="B30" s="13"/>
      <c r="C30" s="31"/>
      <c r="D30" s="31"/>
    </row>
    <row r="31" spans="1:5" s="11" customFormat="1" x14ac:dyDescent="0.25">
      <c r="A31" s="8"/>
      <c r="B31" s="13" t="s">
        <v>8</v>
      </c>
      <c r="C31" s="107">
        <v>57167</v>
      </c>
      <c r="D31" s="107">
        <v>71204</v>
      </c>
    </row>
    <row r="32" spans="1:5" s="11" customFormat="1" x14ac:dyDescent="0.25">
      <c r="A32" s="8"/>
      <c r="B32" s="12" t="s">
        <v>9</v>
      </c>
      <c r="C32" s="109">
        <f t="shared" ref="C32:D32" si="1">SUM(C29,C31)</f>
        <v>174541</v>
      </c>
      <c r="D32" s="109">
        <f t="shared" si="1"/>
        <v>58558</v>
      </c>
    </row>
    <row r="33" spans="1:4" s="11" customFormat="1" x14ac:dyDescent="0.25">
      <c r="A33" s="8"/>
      <c r="B33" s="12"/>
      <c r="C33" s="28"/>
      <c r="D33" s="28"/>
    </row>
    <row r="34" spans="1:4" s="11" customFormat="1" x14ac:dyDescent="0.25">
      <c r="A34" s="8"/>
      <c r="B34" s="13" t="s">
        <v>139</v>
      </c>
      <c r="C34" s="10"/>
      <c r="D34" s="10"/>
    </row>
    <row r="35" spans="1:4" s="11" customFormat="1" x14ac:dyDescent="0.25">
      <c r="A35" s="8"/>
      <c r="B35" s="13" t="s">
        <v>15</v>
      </c>
      <c r="C35" s="31">
        <v>171706</v>
      </c>
      <c r="D35" s="31">
        <v>54905</v>
      </c>
    </row>
    <row r="36" spans="1:4" s="26" customFormat="1" x14ac:dyDescent="0.25">
      <c r="A36" s="24"/>
      <c r="B36" s="25" t="s">
        <v>10</v>
      </c>
      <c r="C36" s="110">
        <v>2835</v>
      </c>
      <c r="D36" s="110">
        <v>3653</v>
      </c>
    </row>
    <row r="37" spans="1:4" s="11" customFormat="1" ht="12" thickBot="1" x14ac:dyDescent="0.3">
      <c r="A37" s="8"/>
      <c r="B37" s="14"/>
      <c r="C37" s="119">
        <f t="shared" ref="C37:D37" si="2">SUM(C35:C36)</f>
        <v>174541</v>
      </c>
      <c r="D37" s="119">
        <f t="shared" si="2"/>
        <v>58558</v>
      </c>
    </row>
    <row r="38" spans="1:4" s="11" customFormat="1" x14ac:dyDescent="0.25">
      <c r="A38" s="8"/>
      <c r="B38" s="9"/>
      <c r="C38" s="31"/>
      <c r="D38" s="31"/>
    </row>
    <row r="39" spans="1:4" s="11" customFormat="1" x14ac:dyDescent="0.25">
      <c r="A39" s="8"/>
      <c r="B39" s="9" t="s">
        <v>11</v>
      </c>
      <c r="C39" s="31"/>
      <c r="D39" s="31"/>
    </row>
    <row r="40" spans="1:4" s="11" customFormat="1" ht="12" x14ac:dyDescent="0.25">
      <c r="A40" s="8"/>
      <c r="B40" s="15" t="s">
        <v>18</v>
      </c>
      <c r="C40" s="31"/>
      <c r="D40" s="31"/>
    </row>
    <row r="41" spans="1:4" s="11" customFormat="1" x14ac:dyDescent="0.25">
      <c r="A41" s="8"/>
      <c r="B41" s="16" t="s">
        <v>12</v>
      </c>
      <c r="C41" s="31">
        <v>64013</v>
      </c>
      <c r="D41" s="31">
        <v>-210773</v>
      </c>
    </row>
    <row r="42" spans="1:4" s="11" customFormat="1" ht="23" x14ac:dyDescent="0.25">
      <c r="A42" s="8"/>
      <c r="B42" s="16" t="s">
        <v>140</v>
      </c>
      <c r="C42" s="107">
        <v>-23066</v>
      </c>
      <c r="D42" s="107">
        <v>12980</v>
      </c>
    </row>
    <row r="43" spans="1:4" s="11" customFormat="1" x14ac:dyDescent="0.25">
      <c r="A43" s="8"/>
      <c r="B43" s="9" t="s">
        <v>13</v>
      </c>
      <c r="C43" s="109">
        <f>SUM(C41:C42)</f>
        <v>40947</v>
      </c>
      <c r="D43" s="109">
        <f>SUM(D41:D42)</f>
        <v>-197793</v>
      </c>
    </row>
    <row r="44" spans="1:4" s="11" customFormat="1" x14ac:dyDescent="0.25">
      <c r="A44" s="8"/>
      <c r="B44" s="9" t="s">
        <v>14</v>
      </c>
      <c r="C44" s="109">
        <f>SUM(C37,C43)</f>
        <v>215488</v>
      </c>
      <c r="D44" s="109">
        <f>SUM(D37,D43)</f>
        <v>-139235</v>
      </c>
    </row>
    <row r="45" spans="1:4" s="11" customFormat="1" ht="12" x14ac:dyDescent="0.25">
      <c r="A45" s="8"/>
      <c r="B45" s="15"/>
      <c r="C45" s="31"/>
      <c r="D45" s="31"/>
    </row>
    <row r="46" spans="1:4" s="11" customFormat="1" x14ac:dyDescent="0.25">
      <c r="A46" s="8"/>
      <c r="B46" s="16" t="s">
        <v>141</v>
      </c>
      <c r="C46" s="31"/>
      <c r="D46" s="31"/>
    </row>
    <row r="47" spans="1:4" s="11" customFormat="1" x14ac:dyDescent="0.25">
      <c r="A47" s="8"/>
      <c r="B47" s="16" t="s">
        <v>129</v>
      </c>
      <c r="C47" s="31">
        <v>256184</v>
      </c>
      <c r="D47" s="31">
        <v>119618</v>
      </c>
    </row>
    <row r="48" spans="1:4" s="11" customFormat="1" x14ac:dyDescent="0.25">
      <c r="A48" s="8"/>
      <c r="B48" s="16" t="s">
        <v>10</v>
      </c>
      <c r="C48" s="107">
        <v>-40696</v>
      </c>
      <c r="D48" s="107">
        <v>-258853</v>
      </c>
    </row>
    <row r="49" spans="1:4" s="11" customFormat="1" x14ac:dyDescent="0.25">
      <c r="A49" s="8"/>
      <c r="B49" s="16"/>
      <c r="C49" s="109">
        <f>SUM(C47:C48)</f>
        <v>215488</v>
      </c>
      <c r="D49" s="109">
        <f>SUM(D47:D48)</f>
        <v>-139235</v>
      </c>
    </row>
    <row r="50" spans="1:4" x14ac:dyDescent="0.25">
      <c r="B50" s="17"/>
    </row>
    <row r="51" spans="1:4" x14ac:dyDescent="0.25">
      <c r="B51" s="17"/>
    </row>
    <row r="52" spans="1:4" x14ac:dyDescent="0.25">
      <c r="B52" s="17"/>
    </row>
    <row r="53" spans="1:4" x14ac:dyDescent="0.25">
      <c r="B53" s="17"/>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pane xSplit="2" ySplit="5" topLeftCell="C30" activePane="bottomRight" state="frozen"/>
      <selection activeCell="G47" sqref="G47"/>
      <selection pane="topRight" activeCell="G47" sqref="G47"/>
      <selection pane="bottomLeft" activeCell="G47" sqref="G47"/>
      <selection pane="bottomRight" activeCell="F20" sqref="F20"/>
    </sheetView>
  </sheetViews>
  <sheetFormatPr defaultRowHeight="14.5" x14ac:dyDescent="0.35"/>
  <cols>
    <col min="1" max="1" width="6.453125" customWidth="1"/>
    <col min="2" max="2" width="38.26953125" customWidth="1"/>
    <col min="3" max="3" width="10.7265625" bestFit="1" customWidth="1"/>
    <col min="4" max="4" width="10.453125" bestFit="1" customWidth="1"/>
    <col min="6" max="6" width="10.453125" bestFit="1" customWidth="1"/>
  </cols>
  <sheetData>
    <row r="1" spans="1:4" x14ac:dyDescent="0.35">
      <c r="A1" s="2" t="s">
        <v>0</v>
      </c>
      <c r="B1" s="3"/>
    </row>
    <row r="2" spans="1:4" x14ac:dyDescent="0.35">
      <c r="A2" s="2" t="s">
        <v>19</v>
      </c>
      <c r="B2" s="3"/>
    </row>
    <row r="3" spans="1:4" x14ac:dyDescent="0.35">
      <c r="A3" s="27"/>
      <c r="B3" s="27"/>
    </row>
    <row r="4" spans="1:4" ht="14.5" customHeight="1" x14ac:dyDescent="0.35">
      <c r="A4" s="3"/>
      <c r="B4" s="3"/>
    </row>
    <row r="5" spans="1:4" ht="23" x14ac:dyDescent="0.35">
      <c r="A5" s="3"/>
      <c r="B5" s="7"/>
      <c r="C5" s="20" t="s">
        <v>68</v>
      </c>
      <c r="D5" s="20" t="s">
        <v>72</v>
      </c>
    </row>
    <row r="6" spans="1:4" x14ac:dyDescent="0.35">
      <c r="A6" s="3"/>
      <c r="B6" s="7" t="s">
        <v>20</v>
      </c>
    </row>
    <row r="7" spans="1:4" x14ac:dyDescent="0.35">
      <c r="A7" s="3"/>
      <c r="B7" s="7" t="s">
        <v>21</v>
      </c>
    </row>
    <row r="8" spans="1:4" x14ac:dyDescent="0.35">
      <c r="A8" s="3"/>
      <c r="B8" s="17" t="s">
        <v>22</v>
      </c>
      <c r="C8" s="31">
        <v>259385</v>
      </c>
      <c r="D8" s="31">
        <v>318148</v>
      </c>
    </row>
    <row r="9" spans="1:4" x14ac:dyDescent="0.35">
      <c r="A9" s="3"/>
      <c r="B9" s="17" t="s">
        <v>23</v>
      </c>
      <c r="C9" s="31">
        <v>88548</v>
      </c>
      <c r="D9" s="31">
        <v>78420</v>
      </c>
    </row>
    <row r="10" spans="1:4" x14ac:dyDescent="0.35">
      <c r="A10" s="3"/>
      <c r="B10" s="17" t="s">
        <v>24</v>
      </c>
      <c r="C10" s="107">
        <v>963</v>
      </c>
      <c r="D10" s="107">
        <v>0</v>
      </c>
    </row>
    <row r="11" spans="1:4" x14ac:dyDescent="0.35">
      <c r="A11" s="3"/>
      <c r="B11" s="7" t="s">
        <v>25</v>
      </c>
      <c r="C11" s="109">
        <f t="shared" ref="C11:D11" si="0">SUM(C8:C10)</f>
        <v>348896</v>
      </c>
      <c r="D11" s="109">
        <f t="shared" si="0"/>
        <v>396568</v>
      </c>
    </row>
    <row r="12" spans="1:4" x14ac:dyDescent="0.35">
      <c r="A12" s="3"/>
      <c r="B12" s="17"/>
      <c r="C12" s="31"/>
      <c r="D12" s="31"/>
    </row>
    <row r="13" spans="1:4" x14ac:dyDescent="0.35">
      <c r="A13" s="3"/>
      <c r="B13" s="7" t="s">
        <v>26</v>
      </c>
      <c r="C13" s="31"/>
      <c r="D13" s="31"/>
    </row>
    <row r="14" spans="1:4" x14ac:dyDescent="0.35">
      <c r="A14" s="3"/>
      <c r="B14" s="17" t="s">
        <v>27</v>
      </c>
      <c r="C14" s="31">
        <v>532266</v>
      </c>
      <c r="D14" s="31">
        <v>335190</v>
      </c>
    </row>
    <row r="15" spans="1:4" x14ac:dyDescent="0.35">
      <c r="A15" s="3"/>
      <c r="B15" s="17" t="s">
        <v>28</v>
      </c>
      <c r="C15" s="31">
        <v>862866</v>
      </c>
      <c r="D15" s="31">
        <v>791392</v>
      </c>
    </row>
    <row r="16" spans="1:4" x14ac:dyDescent="0.35">
      <c r="A16" s="3"/>
      <c r="B16" s="17" t="s">
        <v>24</v>
      </c>
      <c r="C16" s="31">
        <v>9935</v>
      </c>
      <c r="D16" s="31">
        <v>137</v>
      </c>
    </row>
    <row r="17" spans="1:6" x14ac:dyDescent="0.35">
      <c r="A17" s="3"/>
      <c r="B17" s="17" t="s">
        <v>29</v>
      </c>
      <c r="C17" s="31">
        <v>180166</v>
      </c>
      <c r="D17" s="31">
        <v>191964</v>
      </c>
    </row>
    <row r="18" spans="1:6" x14ac:dyDescent="0.35">
      <c r="A18" s="3"/>
      <c r="B18" s="17" t="s">
        <v>30</v>
      </c>
      <c r="C18" s="31">
        <v>9147</v>
      </c>
      <c r="D18" s="31">
        <v>12551</v>
      </c>
    </row>
    <row r="19" spans="1:6" x14ac:dyDescent="0.35">
      <c r="A19" s="3"/>
      <c r="B19" s="17" t="s">
        <v>31</v>
      </c>
      <c r="C19" s="107">
        <v>8128350</v>
      </c>
      <c r="D19" s="107">
        <v>8174115</v>
      </c>
    </row>
    <row r="20" spans="1:6" x14ac:dyDescent="0.35">
      <c r="A20" s="3"/>
      <c r="B20" s="7" t="s">
        <v>32</v>
      </c>
      <c r="C20" s="109">
        <f t="shared" ref="C20:D20" si="1">SUM(C14:C19)</f>
        <v>9722730</v>
      </c>
      <c r="D20" s="109">
        <f t="shared" si="1"/>
        <v>9505349</v>
      </c>
    </row>
    <row r="21" spans="1:6" x14ac:dyDescent="0.35">
      <c r="A21" s="3"/>
      <c r="B21" s="7"/>
      <c r="C21" s="31"/>
      <c r="D21" s="31"/>
    </row>
    <row r="22" spans="1:6" x14ac:dyDescent="0.35">
      <c r="A22" s="3"/>
      <c r="B22" s="7" t="s">
        <v>33</v>
      </c>
      <c r="C22" s="111">
        <f t="shared" ref="C22:D22" si="2">C11+C20</f>
        <v>10071626</v>
      </c>
      <c r="D22" s="111">
        <f t="shared" si="2"/>
        <v>9901917</v>
      </c>
    </row>
    <row r="23" spans="1:6" x14ac:dyDescent="0.35">
      <c r="A23" s="3"/>
      <c r="B23" s="7"/>
      <c r="C23" s="28"/>
      <c r="D23" s="28"/>
    </row>
    <row r="24" spans="1:6" x14ac:dyDescent="0.35">
      <c r="A24" s="3"/>
      <c r="B24" s="7" t="s">
        <v>34</v>
      </c>
      <c r="C24" s="31"/>
      <c r="D24" s="31"/>
    </row>
    <row r="25" spans="1:6" x14ac:dyDescent="0.35">
      <c r="A25" s="3"/>
      <c r="B25" s="7" t="s">
        <v>35</v>
      </c>
      <c r="C25" s="31"/>
      <c r="D25" s="31"/>
    </row>
    <row r="26" spans="1:6" x14ac:dyDescent="0.35">
      <c r="A26" s="3"/>
      <c r="B26" s="17" t="s">
        <v>36</v>
      </c>
      <c r="C26" s="31">
        <v>105595</v>
      </c>
      <c r="D26" s="31">
        <v>110103</v>
      </c>
    </row>
    <row r="27" spans="1:6" x14ac:dyDescent="0.35">
      <c r="A27" s="3"/>
      <c r="B27" s="17" t="s">
        <v>37</v>
      </c>
      <c r="C27" s="31">
        <v>438256</v>
      </c>
      <c r="D27" s="31">
        <v>0</v>
      </c>
      <c r="F27" s="31"/>
    </row>
    <row r="28" spans="1:6" x14ac:dyDescent="0.35">
      <c r="A28" s="3"/>
      <c r="B28" s="17" t="s">
        <v>24</v>
      </c>
      <c r="C28" s="31">
        <v>7037</v>
      </c>
      <c r="D28" s="31">
        <v>1315</v>
      </c>
      <c r="F28" s="31"/>
    </row>
    <row r="29" spans="1:6" x14ac:dyDescent="0.35">
      <c r="A29" s="3"/>
      <c r="B29" s="17" t="s">
        <v>74</v>
      </c>
      <c r="C29" s="31">
        <v>0</v>
      </c>
      <c r="D29" s="31">
        <v>8510</v>
      </c>
    </row>
    <row r="30" spans="1:6" x14ac:dyDescent="0.35">
      <c r="A30" s="3"/>
      <c r="B30" s="17" t="s">
        <v>73</v>
      </c>
      <c r="C30" s="31">
        <v>334413</v>
      </c>
      <c r="D30" s="31">
        <v>293485</v>
      </c>
    </row>
    <row r="31" spans="1:6" x14ac:dyDescent="0.35">
      <c r="A31" s="3"/>
      <c r="B31" s="17" t="s">
        <v>38</v>
      </c>
      <c r="C31" s="107">
        <v>71873</v>
      </c>
      <c r="D31" s="107">
        <v>73251</v>
      </c>
    </row>
    <row r="32" spans="1:6" x14ac:dyDescent="0.35">
      <c r="A32" s="3"/>
      <c r="B32" s="7" t="s">
        <v>39</v>
      </c>
      <c r="C32" s="109">
        <f>SUM(C26:C31)</f>
        <v>957174</v>
      </c>
      <c r="D32" s="109">
        <f>SUM(D26:D31)</f>
        <v>486664</v>
      </c>
    </row>
    <row r="33" spans="1:5" x14ac:dyDescent="0.35">
      <c r="A33" s="3"/>
      <c r="B33" s="7"/>
      <c r="C33" s="32"/>
      <c r="D33" s="32"/>
    </row>
    <row r="34" spans="1:5" x14ac:dyDescent="0.35">
      <c r="A34" s="3"/>
      <c r="B34" s="7" t="s">
        <v>40</v>
      </c>
      <c r="C34" s="33"/>
      <c r="D34" s="33"/>
    </row>
    <row r="35" spans="1:5" x14ac:dyDescent="0.35">
      <c r="A35" s="3"/>
      <c r="B35" s="17" t="s">
        <v>37</v>
      </c>
      <c r="C35" s="31">
        <v>4499235</v>
      </c>
      <c r="D35" s="31">
        <v>4489397</v>
      </c>
    </row>
    <row r="36" spans="1:5" x14ac:dyDescent="0.35">
      <c r="A36" s="3"/>
      <c r="B36" s="17" t="s">
        <v>41</v>
      </c>
      <c r="C36" s="31">
        <v>629648</v>
      </c>
      <c r="D36" s="31">
        <v>687287</v>
      </c>
    </row>
    <row r="37" spans="1:5" x14ac:dyDescent="0.35">
      <c r="A37" s="3"/>
      <c r="B37" s="17" t="s">
        <v>73</v>
      </c>
      <c r="C37" s="31">
        <v>202363</v>
      </c>
      <c r="D37" s="31">
        <v>193755</v>
      </c>
    </row>
    <row r="38" spans="1:5" x14ac:dyDescent="0.35">
      <c r="A38" s="3"/>
      <c r="B38" s="17" t="s">
        <v>24</v>
      </c>
      <c r="C38" s="31">
        <v>357872</v>
      </c>
      <c r="D38" s="31">
        <v>504016</v>
      </c>
    </row>
    <row r="39" spans="1:5" x14ac:dyDescent="0.35">
      <c r="A39" s="3"/>
      <c r="B39" s="17" t="s">
        <v>38</v>
      </c>
      <c r="C39" s="107">
        <v>60358</v>
      </c>
      <c r="D39" s="107">
        <v>53673</v>
      </c>
    </row>
    <row r="40" spans="1:5" x14ac:dyDescent="0.35">
      <c r="A40" s="3"/>
      <c r="B40" s="7" t="s">
        <v>42</v>
      </c>
      <c r="C40" s="109">
        <f>SUM(C35:C39)</f>
        <v>5749476</v>
      </c>
      <c r="D40" s="109">
        <f>SUM(D35:D39)</f>
        <v>5928128</v>
      </c>
    </row>
    <row r="41" spans="1:5" x14ac:dyDescent="0.35">
      <c r="A41" s="3"/>
      <c r="B41" s="7"/>
      <c r="C41" s="31"/>
      <c r="D41" s="31"/>
    </row>
    <row r="42" spans="1:5" x14ac:dyDescent="0.35">
      <c r="A42" s="3"/>
      <c r="B42" s="7" t="s">
        <v>43</v>
      </c>
      <c r="C42" s="111">
        <f>C40+C32</f>
        <v>6706650</v>
      </c>
      <c r="D42" s="111">
        <f>D40+D32</f>
        <v>6414792</v>
      </c>
    </row>
    <row r="43" spans="1:5" x14ac:dyDescent="0.35">
      <c r="A43" s="3"/>
      <c r="B43" s="7"/>
      <c r="C43" s="31"/>
      <c r="D43" s="31"/>
    </row>
    <row r="44" spans="1:5" x14ac:dyDescent="0.35">
      <c r="A44" s="3"/>
      <c r="B44" s="7" t="s">
        <v>44</v>
      </c>
      <c r="C44" s="111">
        <f>C22-C42</f>
        <v>3364976</v>
      </c>
      <c r="D44" s="111">
        <f>D22-D42</f>
        <v>3487125</v>
      </c>
    </row>
    <row r="45" spans="1:5" x14ac:dyDescent="0.35">
      <c r="A45" s="3"/>
      <c r="B45" s="7"/>
      <c r="C45" s="34"/>
      <c r="D45" s="34"/>
    </row>
    <row r="46" spans="1:5" x14ac:dyDescent="0.35">
      <c r="A46" s="3"/>
      <c r="B46" s="7" t="s">
        <v>45</v>
      </c>
      <c r="C46" s="35"/>
      <c r="D46" s="35"/>
    </row>
    <row r="47" spans="1:5" x14ac:dyDescent="0.35">
      <c r="A47" s="3"/>
      <c r="B47" s="17" t="s">
        <v>46</v>
      </c>
      <c r="C47" s="31">
        <v>7975953</v>
      </c>
      <c r="D47" s="31">
        <v>7847912</v>
      </c>
    </row>
    <row r="48" spans="1:5" x14ac:dyDescent="0.35">
      <c r="A48" s="3"/>
      <c r="B48" s="17" t="s">
        <v>47</v>
      </c>
      <c r="C48" s="31">
        <v>-104137</v>
      </c>
      <c r="D48" s="31">
        <v>-138340</v>
      </c>
      <c r="E48" s="11"/>
    </row>
    <row r="49" spans="1:4" x14ac:dyDescent="0.35">
      <c r="A49" s="3"/>
      <c r="B49" s="17" t="s">
        <v>142</v>
      </c>
      <c r="C49" s="31">
        <v>-4469457</v>
      </c>
      <c r="D49" s="31">
        <v>-4232045</v>
      </c>
    </row>
    <row r="50" spans="1:4" ht="23" x14ac:dyDescent="0.35">
      <c r="A50" s="3"/>
      <c r="B50" s="17" t="s">
        <v>143</v>
      </c>
      <c r="C50" s="31">
        <v>-183559</v>
      </c>
      <c r="D50" s="31">
        <v>-148505</v>
      </c>
    </row>
    <row r="51" spans="1:4" x14ac:dyDescent="0.35">
      <c r="A51" s="3"/>
      <c r="B51" s="17" t="s">
        <v>10</v>
      </c>
      <c r="C51" s="107">
        <v>146176</v>
      </c>
      <c r="D51" s="107">
        <v>158103</v>
      </c>
    </row>
    <row r="52" spans="1:4" x14ac:dyDescent="0.35">
      <c r="A52" s="3"/>
      <c r="B52" s="7" t="s">
        <v>48</v>
      </c>
      <c r="C52" s="109">
        <f>SUM(C47:C51)</f>
        <v>3364976</v>
      </c>
      <c r="D52" s="109">
        <f>SUM(D47:D51)</f>
        <v>3487125</v>
      </c>
    </row>
    <row r="53" spans="1:4" x14ac:dyDescent="0.35">
      <c r="C53" s="29"/>
      <c r="D53" s="29"/>
    </row>
    <row r="54" spans="1:4" x14ac:dyDescent="0.35">
      <c r="C54" s="112"/>
      <c r="D54" s="112"/>
    </row>
    <row r="55" spans="1:4" x14ac:dyDescent="0.35">
      <c r="C55" s="29"/>
      <c r="D55"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pane xSplit="1" ySplit="4" topLeftCell="B5" activePane="bottomRight" state="frozen"/>
      <selection activeCell="G47" sqref="G47"/>
      <selection pane="topRight" activeCell="G47" sqref="G47"/>
      <selection pane="bottomLeft" activeCell="G47" sqref="G47"/>
      <selection pane="bottomRight" activeCell="A38" sqref="A38"/>
    </sheetView>
  </sheetViews>
  <sheetFormatPr defaultColWidth="9.1796875" defaultRowHeight="14" x14ac:dyDescent="0.3"/>
  <cols>
    <col min="1" max="1" width="58.7265625" style="83" bestFit="1" customWidth="1"/>
    <col min="2" max="2" width="9.1796875" style="83"/>
    <col min="3" max="3" width="10.453125" style="83" bestFit="1" customWidth="1"/>
    <col min="4" max="4" width="9.1796875" style="83"/>
    <col min="5" max="5" width="9.81640625" style="83" bestFit="1" customWidth="1"/>
    <col min="6" max="16384" width="9.1796875" style="83"/>
  </cols>
  <sheetData>
    <row r="1" spans="1:3" x14ac:dyDescent="0.3">
      <c r="A1" s="2" t="s">
        <v>0</v>
      </c>
    </row>
    <row r="2" spans="1:3" x14ac:dyDescent="0.3">
      <c r="A2" s="2" t="s">
        <v>66</v>
      </c>
    </row>
    <row r="3" spans="1:3" ht="14.5" customHeight="1" x14ac:dyDescent="0.3"/>
    <row r="4" spans="1:3" ht="23" x14ac:dyDescent="0.3">
      <c r="B4" s="30" t="s">
        <v>68</v>
      </c>
      <c r="C4" s="30" t="s">
        <v>72</v>
      </c>
    </row>
    <row r="5" spans="1:3" x14ac:dyDescent="0.3">
      <c r="A5" s="36" t="s">
        <v>144</v>
      </c>
      <c r="B5" s="84"/>
      <c r="C5" s="84"/>
    </row>
    <row r="6" spans="1:3" x14ac:dyDescent="0.3">
      <c r="A6" s="5" t="s">
        <v>145</v>
      </c>
      <c r="B6" s="31">
        <v>976063</v>
      </c>
      <c r="C6" s="31">
        <v>945544</v>
      </c>
    </row>
    <row r="7" spans="1:3" x14ac:dyDescent="0.3">
      <c r="A7" s="5" t="s">
        <v>146</v>
      </c>
      <c r="B7" s="31">
        <v>-353210</v>
      </c>
      <c r="C7" s="31">
        <v>-340656</v>
      </c>
    </row>
    <row r="8" spans="1:3" x14ac:dyDescent="0.3">
      <c r="A8" s="5" t="s">
        <v>49</v>
      </c>
      <c r="B8" s="31">
        <v>-9573</v>
      </c>
      <c r="C8" s="31">
        <v>-27731</v>
      </c>
    </row>
    <row r="9" spans="1:3" x14ac:dyDescent="0.3">
      <c r="A9" s="5" t="s">
        <v>50</v>
      </c>
      <c r="B9" s="31">
        <v>66752</v>
      </c>
      <c r="C9" s="31">
        <v>34078</v>
      </c>
    </row>
    <row r="10" spans="1:3" x14ac:dyDescent="0.3">
      <c r="A10" s="5" t="s">
        <v>51</v>
      </c>
      <c r="B10" s="31">
        <v>57579</v>
      </c>
      <c r="C10" s="31">
        <v>229786</v>
      </c>
    </row>
    <row r="11" spans="1:3" x14ac:dyDescent="0.3">
      <c r="A11" s="5" t="s">
        <v>52</v>
      </c>
      <c r="B11" s="31">
        <v>-314110</v>
      </c>
      <c r="C11" s="31">
        <v>-421841</v>
      </c>
    </row>
    <row r="12" spans="1:3" x14ac:dyDescent="0.3">
      <c r="A12" s="5" t="s">
        <v>53</v>
      </c>
      <c r="B12" s="31">
        <v>-12166</v>
      </c>
      <c r="C12" s="31">
        <v>-45937</v>
      </c>
    </row>
    <row r="13" spans="1:3" x14ac:dyDescent="0.3">
      <c r="A13" s="36" t="s">
        <v>147</v>
      </c>
      <c r="B13" s="113">
        <f>SUM(B6:B12)</f>
        <v>411335</v>
      </c>
      <c r="C13" s="113">
        <f>SUM(C6:C12)</f>
        <v>373243</v>
      </c>
    </row>
    <row r="14" spans="1:3" x14ac:dyDescent="0.3">
      <c r="A14" s="5"/>
      <c r="B14" s="31"/>
      <c r="C14" s="31"/>
    </row>
    <row r="15" spans="1:3" x14ac:dyDescent="0.3">
      <c r="A15" s="36" t="s">
        <v>54</v>
      </c>
      <c r="B15" s="31"/>
      <c r="C15" s="31"/>
    </row>
    <row r="16" spans="1:3" x14ac:dyDescent="0.3">
      <c r="A16" s="5" t="s">
        <v>67</v>
      </c>
      <c r="B16" s="31">
        <v>-3232</v>
      </c>
      <c r="C16" s="31">
        <v>0</v>
      </c>
    </row>
    <row r="17" spans="1:5" x14ac:dyDescent="0.3">
      <c r="A17" s="5" t="s">
        <v>55</v>
      </c>
      <c r="B17" s="31">
        <v>-22495</v>
      </c>
      <c r="C17" s="31">
        <v>-6975</v>
      </c>
    </row>
    <row r="18" spans="1:5" x14ac:dyDescent="0.3">
      <c r="A18" s="5" t="s">
        <v>56</v>
      </c>
      <c r="B18" s="31">
        <v>-207844</v>
      </c>
      <c r="C18" s="31">
        <v>-18271</v>
      </c>
    </row>
    <row r="19" spans="1:5" x14ac:dyDescent="0.3">
      <c r="A19" s="5" t="s">
        <v>57</v>
      </c>
      <c r="B19" s="31">
        <v>-234536</v>
      </c>
      <c r="C19" s="31">
        <v>-262306</v>
      </c>
    </row>
    <row r="20" spans="1:5" x14ac:dyDescent="0.3">
      <c r="A20" s="5" t="s">
        <v>58</v>
      </c>
      <c r="B20" s="31">
        <v>-17486</v>
      </c>
      <c r="C20" s="31">
        <v>-41832</v>
      </c>
    </row>
    <row r="21" spans="1:5" x14ac:dyDescent="0.3">
      <c r="A21" s="5" t="s">
        <v>59</v>
      </c>
      <c r="B21" s="31">
        <v>50000</v>
      </c>
      <c r="C21" s="31">
        <v>53500</v>
      </c>
    </row>
    <row r="22" spans="1:5" x14ac:dyDescent="0.3">
      <c r="A22" s="36" t="s">
        <v>148</v>
      </c>
      <c r="B22" s="113">
        <f>SUM(B16:B21)</f>
        <v>-435593</v>
      </c>
      <c r="C22" s="113">
        <f>SUM(C16:C21)</f>
        <v>-275884</v>
      </c>
    </row>
    <row r="23" spans="1:5" x14ac:dyDescent="0.3">
      <c r="A23" s="5"/>
      <c r="B23" s="31"/>
      <c r="C23" s="31"/>
    </row>
    <row r="24" spans="1:5" x14ac:dyDescent="0.3">
      <c r="A24" s="36" t="s">
        <v>60</v>
      </c>
      <c r="B24" s="31"/>
      <c r="C24" s="31"/>
    </row>
    <row r="25" spans="1:5" x14ac:dyDescent="0.3">
      <c r="A25" s="5" t="s">
        <v>61</v>
      </c>
      <c r="B25" s="31">
        <v>100000</v>
      </c>
      <c r="C25" s="31">
        <v>0</v>
      </c>
    </row>
    <row r="26" spans="1:5" x14ac:dyDescent="0.3">
      <c r="A26" s="5" t="s">
        <v>62</v>
      </c>
      <c r="B26" s="31">
        <v>596841</v>
      </c>
      <c r="C26" s="31">
        <v>1606050</v>
      </c>
    </row>
    <row r="27" spans="1:5" x14ac:dyDescent="0.3">
      <c r="A27" s="5" t="s">
        <v>63</v>
      </c>
      <c r="B27" s="31">
        <v>-312000</v>
      </c>
      <c r="C27" s="31">
        <v>-1445870</v>
      </c>
    </row>
    <row r="28" spans="1:5" x14ac:dyDescent="0.3">
      <c r="A28" s="5" t="s">
        <v>64</v>
      </c>
      <c r="B28" s="31">
        <v>-410848</v>
      </c>
      <c r="C28" s="31">
        <v>-336549</v>
      </c>
    </row>
    <row r="29" spans="1:5" x14ac:dyDescent="0.3">
      <c r="A29" s="5" t="s">
        <v>65</v>
      </c>
      <c r="B29" s="31">
        <v>-9860</v>
      </c>
      <c r="C29" s="31">
        <v>-14891</v>
      </c>
    </row>
    <row r="30" spans="1:5" x14ac:dyDescent="0.3">
      <c r="A30" s="36" t="s">
        <v>149</v>
      </c>
      <c r="B30" s="113">
        <f>SUM(B25:B29)</f>
        <v>-35867</v>
      </c>
      <c r="C30" s="113">
        <f>SUM(C25:C29)</f>
        <v>-191260</v>
      </c>
    </row>
    <row r="31" spans="1:5" x14ac:dyDescent="0.3">
      <c r="A31" s="5"/>
      <c r="B31" s="31"/>
      <c r="C31" s="31"/>
    </row>
    <row r="32" spans="1:5" x14ac:dyDescent="0.3">
      <c r="A32" s="36" t="s">
        <v>150</v>
      </c>
      <c r="B32" s="31">
        <f>B13+B22+B30</f>
        <v>-60125</v>
      </c>
      <c r="C32" s="31">
        <f>C13+C22+C30</f>
        <v>-93901</v>
      </c>
      <c r="D32" s="100"/>
      <c r="E32" s="101"/>
    </row>
    <row r="33" spans="1:3" x14ac:dyDescent="0.3">
      <c r="A33" s="5"/>
      <c r="B33" s="31"/>
      <c r="C33" s="31"/>
    </row>
    <row r="34" spans="1:3" x14ac:dyDescent="0.3">
      <c r="A34" s="5" t="s">
        <v>151</v>
      </c>
      <c r="B34" s="31">
        <v>318148</v>
      </c>
      <c r="C34" s="31">
        <v>411880</v>
      </c>
    </row>
    <row r="35" spans="1:3" x14ac:dyDescent="0.3">
      <c r="A35" s="5" t="s">
        <v>152</v>
      </c>
      <c r="B35" s="31">
        <v>1362</v>
      </c>
      <c r="C35" s="31">
        <v>169</v>
      </c>
    </row>
    <row r="36" spans="1:3" x14ac:dyDescent="0.3">
      <c r="A36" s="5"/>
      <c r="B36" s="31"/>
      <c r="C36" s="31"/>
    </row>
    <row r="37" spans="1:3" x14ac:dyDescent="0.3">
      <c r="A37" s="36" t="s">
        <v>153</v>
      </c>
      <c r="B37" s="113">
        <f t="shared" ref="B37:C37" si="0">B35+B34+B32</f>
        <v>259385</v>
      </c>
      <c r="C37" s="113">
        <f t="shared" si="0"/>
        <v>318148</v>
      </c>
    </row>
    <row r="38" spans="1:3" x14ac:dyDescent="0.3">
      <c r="A38" s="5"/>
      <c r="B38" s="84"/>
      <c r="C38" s="84"/>
    </row>
    <row r="39" spans="1:3" x14ac:dyDescent="0.3">
      <c r="B39" s="84"/>
      <c r="C39" s="84"/>
    </row>
    <row r="40" spans="1:3" x14ac:dyDescent="0.3">
      <c r="B40" s="84"/>
      <c r="C40" s="84"/>
    </row>
    <row r="41" spans="1:3" x14ac:dyDescent="0.3">
      <c r="B41" s="84"/>
      <c r="C41" s="84"/>
    </row>
    <row r="42" spans="1:3" x14ac:dyDescent="0.3">
      <c r="B42" s="84"/>
      <c r="C42" s="84"/>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zoomScale="85" zoomScaleNormal="85" workbookViewId="0">
      <pane xSplit="2" ySplit="4" topLeftCell="C5" activePane="bottomRight" state="frozen"/>
      <selection activeCell="G47" sqref="G47"/>
      <selection pane="topRight" activeCell="G47" sqref="G47"/>
      <selection pane="bottomLeft" activeCell="G47" sqref="G47"/>
      <selection pane="bottomRight" activeCell="N4" sqref="N4"/>
    </sheetView>
  </sheetViews>
  <sheetFormatPr defaultColWidth="9.1796875" defaultRowHeight="11.5" x14ac:dyDescent="0.25"/>
  <cols>
    <col min="1" max="1" width="12.81640625" style="5" customWidth="1"/>
    <col min="2" max="2" width="31" style="5" customWidth="1"/>
    <col min="3" max="3" width="11" style="4" bestFit="1" customWidth="1"/>
    <col min="4" max="4" width="14.453125" style="4" customWidth="1"/>
    <col min="5" max="5" width="13.1796875" style="4" customWidth="1"/>
    <col min="6" max="6" width="10" style="4" bestFit="1" customWidth="1"/>
    <col min="7" max="8" width="11" style="4" bestFit="1" customWidth="1"/>
    <col min="9" max="9" width="11" style="4" customWidth="1"/>
    <col min="10" max="10" width="10.1796875" style="4" customWidth="1"/>
    <col min="11" max="11" width="10.453125" style="4" bestFit="1" customWidth="1"/>
    <col min="12" max="13" width="11.7265625" style="5" customWidth="1"/>
    <col min="14" max="14" width="11" style="5" customWidth="1"/>
    <col min="15" max="15" width="12.453125" style="5" customWidth="1"/>
    <col min="16" max="16" width="16.1796875" style="5" customWidth="1"/>
    <col min="17" max="17" width="14.453125" style="36" customWidth="1"/>
    <col min="18" max="18" width="41" style="5" customWidth="1"/>
    <col min="19" max="19" width="45.81640625" style="5" customWidth="1"/>
    <col min="20" max="20" width="9.81640625" style="5" hidden="1" customWidth="1"/>
    <col min="21" max="21" width="8.54296875" style="5" hidden="1" customWidth="1"/>
    <col min="22" max="22" width="7.26953125" style="5" hidden="1" customWidth="1"/>
    <col min="23" max="25" width="9.1796875" style="5" hidden="1" customWidth="1"/>
    <col min="26" max="16384" width="9.1796875" style="5"/>
  </cols>
  <sheetData>
    <row r="1" spans="1:24" x14ac:dyDescent="0.25">
      <c r="A1" s="2" t="s">
        <v>0</v>
      </c>
    </row>
    <row r="2" spans="1:24" ht="12" thickBot="1" x14ac:dyDescent="0.3">
      <c r="A2" s="2" t="s">
        <v>126</v>
      </c>
      <c r="B2" s="1"/>
    </row>
    <row r="3" spans="1:24" ht="24.75" customHeight="1" x14ac:dyDescent="0.25">
      <c r="C3" s="37" t="s">
        <v>75</v>
      </c>
      <c r="D3" s="153" t="s">
        <v>76</v>
      </c>
      <c r="E3" s="154"/>
      <c r="F3" s="154"/>
      <c r="G3" s="154"/>
      <c r="H3" s="154"/>
      <c r="I3" s="155"/>
      <c r="J3" s="38"/>
      <c r="K3" s="153" t="s">
        <v>77</v>
      </c>
      <c r="L3" s="154"/>
      <c r="M3" s="154"/>
      <c r="N3" s="154"/>
      <c r="O3" s="39"/>
      <c r="P3" s="40" t="s">
        <v>78</v>
      </c>
      <c r="Q3" s="41" t="s">
        <v>79</v>
      </c>
    </row>
    <row r="4" spans="1:24" ht="35" thickBot="1" x14ac:dyDescent="0.3">
      <c r="A4" s="5" t="s">
        <v>17</v>
      </c>
      <c r="B4" s="5" t="s">
        <v>80</v>
      </c>
      <c r="C4" s="42" t="s">
        <v>81</v>
      </c>
      <c r="D4" s="43" t="s">
        <v>82</v>
      </c>
      <c r="E4" s="44" t="s">
        <v>83</v>
      </c>
      <c r="F4" s="44" t="s">
        <v>84</v>
      </c>
      <c r="G4" s="45" t="s">
        <v>85</v>
      </c>
      <c r="H4" s="45" t="s">
        <v>86</v>
      </c>
      <c r="I4" s="46" t="s">
        <v>87</v>
      </c>
      <c r="J4" s="47" t="s">
        <v>88</v>
      </c>
      <c r="K4" s="73" t="s">
        <v>89</v>
      </c>
      <c r="L4" s="74" t="s">
        <v>90</v>
      </c>
      <c r="M4" s="74" t="s">
        <v>91</v>
      </c>
      <c r="N4" s="74" t="s">
        <v>92</v>
      </c>
      <c r="O4" s="75" t="s">
        <v>93</v>
      </c>
      <c r="P4" s="76" t="s">
        <v>78</v>
      </c>
      <c r="Q4" s="77" t="s">
        <v>79</v>
      </c>
      <c r="T4" s="5" t="s">
        <v>94</v>
      </c>
      <c r="W4" s="5" t="s">
        <v>95</v>
      </c>
    </row>
    <row r="5" spans="1:24" s="53" customFormat="1" x14ac:dyDescent="0.25">
      <c r="A5" s="54">
        <v>2012</v>
      </c>
      <c r="B5" s="54" t="s">
        <v>96</v>
      </c>
      <c r="C5" s="117">
        <v>1</v>
      </c>
      <c r="D5" s="117">
        <v>1</v>
      </c>
      <c r="E5" s="117">
        <v>1</v>
      </c>
      <c r="F5" s="117">
        <v>0.751</v>
      </c>
      <c r="G5" s="117">
        <v>0.5</v>
      </c>
      <c r="H5" s="117">
        <v>0.5</v>
      </c>
      <c r="I5" s="117">
        <v>1</v>
      </c>
      <c r="J5" s="55"/>
      <c r="K5" s="117">
        <v>0.75</v>
      </c>
      <c r="L5" s="117">
        <v>0.67500000000000004</v>
      </c>
      <c r="M5" s="117">
        <v>0.67500000000000004</v>
      </c>
      <c r="N5" s="117">
        <v>0.75</v>
      </c>
      <c r="O5" s="55"/>
      <c r="P5" s="117">
        <v>1</v>
      </c>
      <c r="Q5" s="78"/>
    </row>
    <row r="6" spans="1:24" x14ac:dyDescent="0.25">
      <c r="B6" s="36" t="s">
        <v>131</v>
      </c>
      <c r="C6" s="134"/>
      <c r="D6" s="59"/>
      <c r="E6" s="59"/>
      <c r="F6" s="59"/>
      <c r="G6" s="59"/>
      <c r="H6" s="59"/>
      <c r="I6" s="59"/>
      <c r="J6" s="55"/>
      <c r="K6" s="82"/>
      <c r="L6" s="59"/>
      <c r="M6" s="60"/>
      <c r="N6" s="59"/>
      <c r="O6" s="55"/>
      <c r="P6" s="59"/>
      <c r="Q6" s="78"/>
    </row>
    <row r="7" spans="1:24" x14ac:dyDescent="0.25">
      <c r="A7" s="5">
        <v>2012</v>
      </c>
      <c r="B7" s="5" t="s">
        <v>97</v>
      </c>
      <c r="C7" s="63">
        <v>471618</v>
      </c>
      <c r="D7" s="71">
        <v>141171</v>
      </c>
      <c r="E7" s="71">
        <v>59966</v>
      </c>
      <c r="F7" s="71">
        <v>69599</v>
      </c>
      <c r="G7" s="71">
        <v>90532</v>
      </c>
      <c r="H7" s="71">
        <v>100237</v>
      </c>
      <c r="I7" s="71" t="s">
        <v>112</v>
      </c>
      <c r="J7" s="63">
        <v>461505</v>
      </c>
      <c r="K7" s="71">
        <v>10750</v>
      </c>
      <c r="L7" s="71" t="s">
        <v>112</v>
      </c>
      <c r="M7" s="62"/>
      <c r="N7" s="71" t="s">
        <v>112</v>
      </c>
      <c r="O7" s="63">
        <v>10750</v>
      </c>
      <c r="P7" s="71" t="s">
        <v>112</v>
      </c>
      <c r="Q7" s="79">
        <f>SUM(C7,J7,O7,P7)</f>
        <v>943873</v>
      </c>
      <c r="T7" s="48" t="e">
        <f>SUM(C7)+SUM(D7:I7)+SUM(#REF!)+SUM(K7:N7)+P7+#REF!</f>
        <v>#REF!</v>
      </c>
      <c r="U7" s="48" t="e">
        <f t="shared" ref="U7:U25" si="0">Q7-T7</f>
        <v>#REF!</v>
      </c>
      <c r="W7" s="48" t="e">
        <f>C7+J7+#REF!+O7+P7+#REF!</f>
        <v>#REF!</v>
      </c>
      <c r="X7" s="48" t="e">
        <f t="shared" ref="X7:X25" si="1">Q7-W7</f>
        <v>#REF!</v>
      </c>
    </row>
    <row r="8" spans="1:24" x14ac:dyDescent="0.25">
      <c r="A8" s="5">
        <v>2012</v>
      </c>
      <c r="B8" s="5" t="s">
        <v>98</v>
      </c>
      <c r="C8" s="63">
        <v>44803</v>
      </c>
      <c r="D8" s="71">
        <v>3315</v>
      </c>
      <c r="E8" s="71">
        <v>1641</v>
      </c>
      <c r="F8" s="71">
        <v>157</v>
      </c>
      <c r="G8" s="71">
        <v>5802</v>
      </c>
      <c r="H8" s="71">
        <v>1311</v>
      </c>
      <c r="I8" s="71">
        <v>23524</v>
      </c>
      <c r="J8" s="63">
        <v>35750</v>
      </c>
      <c r="K8" s="71">
        <v>105</v>
      </c>
      <c r="L8" s="71" t="s">
        <v>112</v>
      </c>
      <c r="M8" s="62"/>
      <c r="N8" s="71" t="s">
        <v>112</v>
      </c>
      <c r="O8" s="63">
        <v>105</v>
      </c>
      <c r="P8" s="71">
        <v>22649</v>
      </c>
      <c r="Q8" s="79">
        <f>SUM(C8,J8,O8,P8)</f>
        <v>103307</v>
      </c>
      <c r="T8" s="48" t="e">
        <f>SUM(C8)+SUM(D8:I8)+SUM(#REF!)+SUM(K8:N8)+P8+#REF!</f>
        <v>#REF!</v>
      </c>
      <c r="U8" s="48" t="e">
        <f t="shared" si="0"/>
        <v>#REF!</v>
      </c>
      <c r="W8" s="48" t="e">
        <f>C8+J8+#REF!+O8+P8+#REF!</f>
        <v>#REF!</v>
      </c>
      <c r="X8" s="48" t="e">
        <f t="shared" si="1"/>
        <v>#REF!</v>
      </c>
    </row>
    <row r="9" spans="1:24" ht="12" thickBot="1" x14ac:dyDescent="0.3">
      <c r="A9" s="5">
        <v>2012</v>
      </c>
      <c r="B9" s="49" t="s">
        <v>99</v>
      </c>
      <c r="C9" s="66">
        <v>516421</v>
      </c>
      <c r="D9" s="72">
        <v>144486</v>
      </c>
      <c r="E9" s="72">
        <v>61607</v>
      </c>
      <c r="F9" s="72">
        <v>69756</v>
      </c>
      <c r="G9" s="72">
        <v>96334</v>
      </c>
      <c r="H9" s="72">
        <v>101548</v>
      </c>
      <c r="I9" s="72">
        <v>23524</v>
      </c>
      <c r="J9" s="66">
        <v>497255</v>
      </c>
      <c r="K9" s="72">
        <v>10855</v>
      </c>
      <c r="L9" s="72">
        <v>0</v>
      </c>
      <c r="M9" s="65"/>
      <c r="N9" s="64">
        <v>0</v>
      </c>
      <c r="O9" s="66">
        <v>10855</v>
      </c>
      <c r="P9" s="72">
        <v>22649</v>
      </c>
      <c r="Q9" s="80">
        <f>SUM(C9,J9,O9,P9)</f>
        <v>1047180</v>
      </c>
      <c r="T9" s="48" t="e">
        <f>SUM(C9)+SUM(D9:I9)+SUM(#REF!)+SUM(K9:N9)+P9+#REF!</f>
        <v>#REF!</v>
      </c>
      <c r="U9" s="48" t="e">
        <f t="shared" si="0"/>
        <v>#REF!</v>
      </c>
      <c r="W9" s="48" t="e">
        <f>C9+J9+#REF!+O9+P9+#REF!</f>
        <v>#REF!</v>
      </c>
      <c r="X9" s="48" t="e">
        <f t="shared" si="1"/>
        <v>#REF!</v>
      </c>
    </row>
    <row r="10" spans="1:24" x14ac:dyDescent="0.25">
      <c r="C10" s="63"/>
      <c r="D10" s="71"/>
      <c r="E10" s="71"/>
      <c r="F10" s="71"/>
      <c r="G10" s="71"/>
      <c r="H10" s="71"/>
      <c r="I10" s="71"/>
      <c r="J10" s="63"/>
      <c r="K10" s="71"/>
      <c r="L10" s="71"/>
      <c r="M10" s="62"/>
      <c r="N10" s="61"/>
      <c r="O10" s="63"/>
      <c r="P10" s="71"/>
      <c r="Q10" s="79"/>
      <c r="T10" s="48" t="e">
        <f>SUM(C10)+SUM(D10:I10)+SUM(#REF!)+SUM(K10:N10)+P10+#REF!</f>
        <v>#REF!</v>
      </c>
      <c r="U10" s="48" t="e">
        <f t="shared" si="0"/>
        <v>#REF!</v>
      </c>
      <c r="W10" s="48" t="e">
        <f>C10+J10+#REF!+O10+P10+#REF!</f>
        <v>#REF!</v>
      </c>
      <c r="X10" s="48" t="e">
        <f t="shared" si="1"/>
        <v>#REF!</v>
      </c>
    </row>
    <row r="11" spans="1:24" x14ac:dyDescent="0.25">
      <c r="A11" s="5">
        <v>2012</v>
      </c>
      <c r="B11" s="21" t="s">
        <v>100</v>
      </c>
      <c r="C11" s="69">
        <f>-(C9-C13)</f>
        <v>-104467</v>
      </c>
      <c r="D11" s="102">
        <f t="shared" ref="D11:N11" si="2">-(D9-D13)</f>
        <v>-30666</v>
      </c>
      <c r="E11" s="102">
        <f t="shared" si="2"/>
        <v>-26185</v>
      </c>
      <c r="F11" s="102">
        <f t="shared" si="2"/>
        <v>-20729</v>
      </c>
      <c r="G11" s="102">
        <f t="shared" si="2"/>
        <v>-14058</v>
      </c>
      <c r="H11" s="102">
        <f t="shared" si="2"/>
        <v>-22892</v>
      </c>
      <c r="I11" s="102">
        <f t="shared" si="2"/>
        <v>-13668</v>
      </c>
      <c r="J11" s="69">
        <f>-(J9-J13)</f>
        <v>-128198</v>
      </c>
      <c r="K11" s="102">
        <f t="shared" si="2"/>
        <v>-3874</v>
      </c>
      <c r="L11" s="102">
        <f t="shared" si="2"/>
        <v>0</v>
      </c>
      <c r="M11" s="68"/>
      <c r="N11" s="102">
        <f t="shared" si="2"/>
        <v>-3955</v>
      </c>
      <c r="O11" s="69">
        <f>-(O9-O13)</f>
        <v>-7829</v>
      </c>
      <c r="P11" s="102">
        <f>-(P9-P13)</f>
        <v>-22702</v>
      </c>
      <c r="Q11" s="79">
        <f>-(Q9-Q13)</f>
        <v>-263196</v>
      </c>
      <c r="T11" s="48"/>
      <c r="U11" s="48"/>
      <c r="W11" s="48"/>
      <c r="X11" s="48"/>
    </row>
    <row r="12" spans="1:24" x14ac:dyDescent="0.25">
      <c r="C12" s="63"/>
      <c r="D12" s="71"/>
      <c r="E12" s="71"/>
      <c r="F12" s="71"/>
      <c r="G12" s="71"/>
      <c r="H12" s="71"/>
      <c r="I12" s="71"/>
      <c r="J12" s="63"/>
      <c r="K12" s="71"/>
      <c r="L12" s="71"/>
      <c r="M12" s="62"/>
      <c r="N12" s="61"/>
      <c r="O12" s="63"/>
      <c r="P12" s="71"/>
      <c r="Q12" s="79"/>
      <c r="T12" s="48"/>
      <c r="U12" s="48"/>
      <c r="W12" s="48"/>
      <c r="X12" s="48"/>
    </row>
    <row r="13" spans="1:24" x14ac:dyDescent="0.25">
      <c r="A13" s="5">
        <v>2012</v>
      </c>
      <c r="B13" s="5" t="s">
        <v>101</v>
      </c>
      <c r="C13" s="63">
        <v>411954</v>
      </c>
      <c r="D13" s="71">
        <v>113820</v>
      </c>
      <c r="E13" s="71">
        <v>35422</v>
      </c>
      <c r="F13" s="71">
        <v>49027</v>
      </c>
      <c r="G13" s="71">
        <v>82276</v>
      </c>
      <c r="H13" s="71">
        <v>78656</v>
      </c>
      <c r="I13" s="71">
        <v>9856</v>
      </c>
      <c r="J13" s="63">
        <v>369057</v>
      </c>
      <c r="K13" s="71">
        <v>6981</v>
      </c>
      <c r="L13" s="71">
        <v>0</v>
      </c>
      <c r="M13" s="62"/>
      <c r="N13" s="71">
        <v>-3955</v>
      </c>
      <c r="O13" s="63">
        <v>3026</v>
      </c>
      <c r="P13" s="71">
        <v>-53</v>
      </c>
      <c r="Q13" s="79">
        <f>SUM(C13,J13,O13,P13)</f>
        <v>783984</v>
      </c>
      <c r="T13" s="48" t="e">
        <f>SUM(C13)+SUM(D13:I13)+SUM(#REF!)+SUM(K13:N13)+P13+#REF!</f>
        <v>#REF!</v>
      </c>
      <c r="U13" s="48" t="e">
        <f t="shared" si="0"/>
        <v>#REF!</v>
      </c>
      <c r="W13" s="48" t="e">
        <f>C13+J13+#REF!+O13+P13+#REF!</f>
        <v>#REF!</v>
      </c>
      <c r="X13" s="48" t="e">
        <f t="shared" si="1"/>
        <v>#REF!</v>
      </c>
    </row>
    <row r="14" spans="1:24" x14ac:dyDescent="0.25">
      <c r="C14" s="63"/>
      <c r="D14" s="71"/>
      <c r="E14" s="71"/>
      <c r="F14" s="71"/>
      <c r="G14" s="71"/>
      <c r="H14" s="71"/>
      <c r="I14" s="71"/>
      <c r="J14" s="63"/>
      <c r="K14" s="71"/>
      <c r="L14" s="71"/>
      <c r="M14" s="62"/>
      <c r="N14" s="61"/>
      <c r="O14" s="63"/>
      <c r="P14" s="61"/>
      <c r="Q14" s="79"/>
      <c r="T14" s="48" t="e">
        <f>SUM(C14)+SUM(D14:I14)+SUM(#REF!)+SUM(K14:N14)+P14+#REF!</f>
        <v>#REF!</v>
      </c>
      <c r="U14" s="48" t="e">
        <f t="shared" si="0"/>
        <v>#REF!</v>
      </c>
      <c r="W14" s="48" t="e">
        <f>C14+J14+#REF!+O14+P14+#REF!</f>
        <v>#REF!</v>
      </c>
      <c r="X14" s="48" t="e">
        <f t="shared" si="1"/>
        <v>#REF!</v>
      </c>
    </row>
    <row r="15" spans="1:24" x14ac:dyDescent="0.25">
      <c r="A15" s="5">
        <v>2012</v>
      </c>
      <c r="B15" s="53" t="s">
        <v>102</v>
      </c>
      <c r="C15" s="63">
        <v>0</v>
      </c>
      <c r="D15" s="71">
        <v>0</v>
      </c>
      <c r="E15" s="71">
        <v>0</v>
      </c>
      <c r="F15" s="71">
        <v>0</v>
      </c>
      <c r="G15" s="71">
        <v>0</v>
      </c>
      <c r="H15" s="71">
        <v>0</v>
      </c>
      <c r="I15" s="71">
        <v>0</v>
      </c>
      <c r="J15" s="63">
        <v>0</v>
      </c>
      <c r="K15" s="71">
        <v>0</v>
      </c>
      <c r="L15" s="71">
        <v>0</v>
      </c>
      <c r="M15" s="62"/>
      <c r="N15" s="71">
        <v>0</v>
      </c>
      <c r="O15" s="63">
        <v>0</v>
      </c>
      <c r="P15" s="71">
        <v>0</v>
      </c>
      <c r="Q15" s="79">
        <f>SUM(C15,J15,O15,P15)</f>
        <v>0</v>
      </c>
      <c r="T15" s="48" t="e">
        <f>SUM(C15)+SUM(D15:I15)+SUM(#REF!)+SUM(K15:N15)+P15+#REF!</f>
        <v>#REF!</v>
      </c>
      <c r="U15" s="48" t="e">
        <f t="shared" si="0"/>
        <v>#REF!</v>
      </c>
      <c r="W15" s="48" t="e">
        <f>C15+J15+#REF!+O15+P15+#REF!</f>
        <v>#REF!</v>
      </c>
      <c r="X15" s="48" t="e">
        <f t="shared" si="1"/>
        <v>#REF!</v>
      </c>
    </row>
    <row r="16" spans="1:24" ht="12" thickBot="1" x14ac:dyDescent="0.3">
      <c r="A16" s="5">
        <v>2012</v>
      </c>
      <c r="B16" s="129" t="s">
        <v>103</v>
      </c>
      <c r="C16" s="66">
        <v>411954</v>
      </c>
      <c r="D16" s="72">
        <v>113820</v>
      </c>
      <c r="E16" s="72">
        <v>35422</v>
      </c>
      <c r="F16" s="72">
        <v>49027</v>
      </c>
      <c r="G16" s="72">
        <v>82276</v>
      </c>
      <c r="H16" s="72">
        <v>78656</v>
      </c>
      <c r="I16" s="72">
        <v>9856</v>
      </c>
      <c r="J16" s="66">
        <v>369057</v>
      </c>
      <c r="K16" s="72">
        <v>6981</v>
      </c>
      <c r="L16" s="72" t="s">
        <v>112</v>
      </c>
      <c r="M16" s="65"/>
      <c r="N16" s="72">
        <v>-3955</v>
      </c>
      <c r="O16" s="66">
        <v>3026</v>
      </c>
      <c r="P16" s="72">
        <v>-53</v>
      </c>
      <c r="Q16" s="80">
        <f>SUM(C16,J16,O16,P16)</f>
        <v>783984</v>
      </c>
      <c r="T16" s="48" t="e">
        <f>SUM(C16)+SUM(D16:I16)+SUM(#REF!)+SUM(K16:N16)+P16+#REF!</f>
        <v>#REF!</v>
      </c>
      <c r="U16" s="48" t="e">
        <f t="shared" si="0"/>
        <v>#REF!</v>
      </c>
      <c r="W16" s="48" t="e">
        <f>C16+J16+#REF!+O16+P16+#REF!</f>
        <v>#REF!</v>
      </c>
      <c r="X16" s="48" t="e">
        <f t="shared" si="1"/>
        <v>#REF!</v>
      </c>
    </row>
    <row r="17" spans="1:24" x14ac:dyDescent="0.25">
      <c r="B17" s="53"/>
      <c r="C17" s="63"/>
      <c r="D17" s="71"/>
      <c r="E17" s="71"/>
      <c r="F17" s="71"/>
      <c r="G17" s="71"/>
      <c r="H17" s="71"/>
      <c r="I17" s="71"/>
      <c r="J17" s="63"/>
      <c r="K17" s="71"/>
      <c r="L17" s="71"/>
      <c r="M17" s="71"/>
      <c r="N17" s="61"/>
      <c r="O17" s="63"/>
      <c r="P17" s="71"/>
      <c r="Q17" s="79"/>
      <c r="T17" s="48" t="e">
        <f>SUM(C17)+SUM(D17:I17)+SUM(#REF!)+SUM(K17:N17)+P17+#REF!</f>
        <v>#REF!</v>
      </c>
      <c r="U17" s="48" t="e">
        <f t="shared" si="0"/>
        <v>#REF!</v>
      </c>
      <c r="W17" s="48" t="e">
        <f>C17+J17+#REF!+O17+P17+#REF!</f>
        <v>#REF!</v>
      </c>
      <c r="X17" s="48" t="e">
        <f t="shared" si="1"/>
        <v>#REF!</v>
      </c>
    </row>
    <row r="18" spans="1:24" x14ac:dyDescent="0.25">
      <c r="A18" s="5">
        <v>2012</v>
      </c>
      <c r="B18" s="53" t="s">
        <v>104</v>
      </c>
      <c r="C18" s="63">
        <v>8231</v>
      </c>
      <c r="D18" s="71">
        <v>1135</v>
      </c>
      <c r="E18" s="71">
        <v>860</v>
      </c>
      <c r="F18" s="71">
        <v>39664</v>
      </c>
      <c r="G18" s="71">
        <v>831</v>
      </c>
      <c r="H18" s="71">
        <v>2313</v>
      </c>
      <c r="I18" s="71">
        <v>608</v>
      </c>
      <c r="J18" s="63">
        <v>45411</v>
      </c>
      <c r="K18" s="71">
        <v>3</v>
      </c>
      <c r="L18" s="71">
        <v>1501</v>
      </c>
      <c r="M18" s="62"/>
      <c r="N18" s="61" t="s">
        <v>112</v>
      </c>
      <c r="O18" s="63">
        <v>1504</v>
      </c>
      <c r="P18" s="71">
        <v>93325</v>
      </c>
      <c r="Q18" s="79">
        <f>SUM(C18,J18,O18,P18)</f>
        <v>148471</v>
      </c>
      <c r="T18" s="48" t="e">
        <f>SUM(C18)+SUM(D18:I18)+SUM(#REF!)+SUM(K18:N18)+P18+#REF!</f>
        <v>#REF!</v>
      </c>
      <c r="U18" s="48" t="e">
        <f t="shared" si="0"/>
        <v>#REF!</v>
      </c>
      <c r="W18" s="48" t="e">
        <f>C18+J18+#REF!+O18+P18+#REF!</f>
        <v>#REF!</v>
      </c>
      <c r="X18" s="48" t="e">
        <f t="shared" si="1"/>
        <v>#REF!</v>
      </c>
    </row>
    <row r="19" spans="1:24" x14ac:dyDescent="0.25">
      <c r="A19" s="5">
        <v>2012</v>
      </c>
      <c r="B19" s="53" t="s">
        <v>105</v>
      </c>
      <c r="C19" s="63">
        <v>-74508</v>
      </c>
      <c r="D19" s="71">
        <v>-35155</v>
      </c>
      <c r="E19" s="71">
        <v>-20321</v>
      </c>
      <c r="F19" s="71">
        <v>-48381</v>
      </c>
      <c r="G19" s="71">
        <v>-20438</v>
      </c>
      <c r="H19" s="71">
        <v>-138203</v>
      </c>
      <c r="I19" s="71">
        <v>-6</v>
      </c>
      <c r="J19" s="63">
        <v>-262504</v>
      </c>
      <c r="K19" s="71">
        <v>-34887</v>
      </c>
      <c r="L19" s="71" t="s">
        <v>112</v>
      </c>
      <c r="M19" s="62"/>
      <c r="N19" s="61" t="s">
        <v>112</v>
      </c>
      <c r="O19" s="63">
        <v>-34887</v>
      </c>
      <c r="P19" s="71">
        <v>-172582</v>
      </c>
      <c r="Q19" s="79">
        <f>SUM(C19,J19,O19,P19)</f>
        <v>-544481</v>
      </c>
      <c r="T19" s="48" t="e">
        <f>SUM(C19)+SUM(D19:I19)+SUM(#REF!)+SUM(K19:N19)+P19+#REF!</f>
        <v>#REF!</v>
      </c>
      <c r="U19" s="48" t="e">
        <f t="shared" si="0"/>
        <v>#REF!</v>
      </c>
      <c r="W19" s="48" t="e">
        <f>C19+J19+#REF!+O19+P19+#REF!</f>
        <v>#REF!</v>
      </c>
      <c r="X19" s="48" t="e">
        <f t="shared" si="1"/>
        <v>#REF!</v>
      </c>
    </row>
    <row r="20" spans="1:24" x14ac:dyDescent="0.25">
      <c r="A20" s="5">
        <v>2012</v>
      </c>
      <c r="B20" s="130" t="s">
        <v>106</v>
      </c>
      <c r="C20" s="63">
        <v>-144809</v>
      </c>
      <c r="D20" s="71">
        <v>-64267</v>
      </c>
      <c r="E20" s="71">
        <v>-24559</v>
      </c>
      <c r="F20" s="71">
        <v>-38980</v>
      </c>
      <c r="G20" s="71">
        <v>-43265</v>
      </c>
      <c r="H20" s="71">
        <v>-33923</v>
      </c>
      <c r="I20" s="71">
        <v>-1247</v>
      </c>
      <c r="J20" s="63">
        <v>-206241</v>
      </c>
      <c r="K20" s="71">
        <v>-8740</v>
      </c>
      <c r="L20" s="71" t="s">
        <v>112</v>
      </c>
      <c r="M20" s="62"/>
      <c r="N20" s="61" t="s">
        <v>112</v>
      </c>
      <c r="O20" s="63">
        <v>-8740</v>
      </c>
      <c r="P20" s="71">
        <v>-14699</v>
      </c>
      <c r="Q20" s="79">
        <f>SUM(C20,J20,O20,P20)</f>
        <v>-374489</v>
      </c>
      <c r="T20" s="48" t="e">
        <f>SUM(C20)+SUM(D20:I20)+SUM(#REF!)+SUM(K20:N20)+P20+#REF!</f>
        <v>#REF!</v>
      </c>
      <c r="U20" s="48" t="e">
        <f t="shared" si="0"/>
        <v>#REF!</v>
      </c>
      <c r="W20" s="48" t="e">
        <f>C20+J20+#REF!+O20+P20+#REF!</f>
        <v>#REF!</v>
      </c>
      <c r="X20" s="48" t="e">
        <f t="shared" si="1"/>
        <v>#REF!</v>
      </c>
    </row>
    <row r="21" spans="1:24" x14ac:dyDescent="0.25">
      <c r="A21" s="5">
        <v>2012</v>
      </c>
      <c r="B21" s="130" t="s">
        <v>113</v>
      </c>
      <c r="C21" s="63">
        <v>0</v>
      </c>
      <c r="D21" s="71">
        <v>0</v>
      </c>
      <c r="E21" s="71">
        <v>0</v>
      </c>
      <c r="F21" s="71">
        <v>0</v>
      </c>
      <c r="G21" s="71">
        <v>0</v>
      </c>
      <c r="H21" s="71">
        <v>0</v>
      </c>
      <c r="I21" s="71">
        <v>0</v>
      </c>
      <c r="J21" s="63">
        <v>0</v>
      </c>
      <c r="K21" s="71">
        <v>-302490</v>
      </c>
      <c r="L21" s="71">
        <v>0</v>
      </c>
      <c r="M21" s="62"/>
      <c r="N21" s="71">
        <v>0</v>
      </c>
      <c r="O21" s="63">
        <v>-302490</v>
      </c>
      <c r="P21" s="71">
        <v>0</v>
      </c>
      <c r="Q21" s="79">
        <f>SUM(C21,J21,O21,P21)</f>
        <v>-302490</v>
      </c>
      <c r="T21" s="48" t="e">
        <f>SUM(C21)+SUM(D21:I21)+SUM(#REF!)+SUM(K21:N21)+P21+#REF!</f>
        <v>#REF!</v>
      </c>
      <c r="U21" s="48" t="e">
        <f t="shared" si="0"/>
        <v>#REF!</v>
      </c>
      <c r="W21" s="48" t="e">
        <f>C21+J21+#REF!+O21+P21+#REF!</f>
        <v>#REF!</v>
      </c>
      <c r="X21" s="48" t="e">
        <f t="shared" si="1"/>
        <v>#REF!</v>
      </c>
    </row>
    <row r="22" spans="1:24" ht="12" thickBot="1" x14ac:dyDescent="0.3">
      <c r="A22" s="5">
        <v>2012</v>
      </c>
      <c r="B22" s="49" t="s">
        <v>107</v>
      </c>
      <c r="C22" s="66">
        <f t="shared" ref="C22:L22" si="3">SUM(C16,C18,C19,C20,C21)</f>
        <v>200868</v>
      </c>
      <c r="D22" s="72">
        <f t="shared" si="3"/>
        <v>15533</v>
      </c>
      <c r="E22" s="72">
        <f t="shared" si="3"/>
        <v>-8598</v>
      </c>
      <c r="F22" s="72">
        <f t="shared" si="3"/>
        <v>1330</v>
      </c>
      <c r="G22" s="72">
        <f t="shared" si="3"/>
        <v>19404</v>
      </c>
      <c r="H22" s="72">
        <f t="shared" si="3"/>
        <v>-91157</v>
      </c>
      <c r="I22" s="72">
        <f t="shared" si="3"/>
        <v>9211</v>
      </c>
      <c r="J22" s="66">
        <f t="shared" si="3"/>
        <v>-54277</v>
      </c>
      <c r="K22" s="72">
        <f t="shared" si="3"/>
        <v>-339133</v>
      </c>
      <c r="L22" s="72">
        <f t="shared" si="3"/>
        <v>1501</v>
      </c>
      <c r="M22" s="65"/>
      <c r="N22" s="72">
        <f>SUM(N16,N18,N19,N20,N21)</f>
        <v>-3955</v>
      </c>
      <c r="O22" s="66">
        <f>SUM(O16,O18,O19,O20,O21)</f>
        <v>-341587</v>
      </c>
      <c r="P22" s="72">
        <f>SUM(P16,P18,P19,P20,P21)</f>
        <v>-94009</v>
      </c>
      <c r="Q22" s="80">
        <f>SUM(C22,J22,O22,P22)</f>
        <v>-289005</v>
      </c>
      <c r="T22" s="48" t="e">
        <f>SUM(C22)+SUM(D22:I22)+SUM(#REF!)+SUM(K22:N22)+P22+#REF!</f>
        <v>#REF!</v>
      </c>
      <c r="U22" s="48" t="e">
        <f t="shared" si="0"/>
        <v>#REF!</v>
      </c>
      <c r="W22" s="48" t="e">
        <f>C22+J22+#REF!+O22+P22+#REF!</f>
        <v>#REF!</v>
      </c>
      <c r="X22" s="48" t="e">
        <f t="shared" si="1"/>
        <v>#REF!</v>
      </c>
    </row>
    <row r="23" spans="1:24" x14ac:dyDescent="0.25">
      <c r="C23" s="63"/>
      <c r="D23" s="71"/>
      <c r="E23" s="71"/>
      <c r="F23" s="71"/>
      <c r="G23" s="71"/>
      <c r="H23" s="71"/>
      <c r="I23" s="71"/>
      <c r="J23" s="63"/>
      <c r="K23" s="71"/>
      <c r="L23" s="71"/>
      <c r="M23" s="71"/>
      <c r="N23" s="71"/>
      <c r="O23" s="63"/>
      <c r="P23" s="71"/>
      <c r="Q23" s="79"/>
      <c r="T23" s="48" t="e">
        <f>SUM(C23)+SUM(D23:I23)+SUM(#REF!)+SUM(K23:N23)+P23+#REF!</f>
        <v>#REF!</v>
      </c>
      <c r="U23" s="48" t="e">
        <f t="shared" si="0"/>
        <v>#REF!</v>
      </c>
      <c r="W23" s="48" t="e">
        <f>C23+J23+#REF!+O23+P23+#REF!</f>
        <v>#REF!</v>
      </c>
      <c r="X23" s="48" t="e">
        <f t="shared" si="1"/>
        <v>#REF!</v>
      </c>
    </row>
    <row r="24" spans="1:24" ht="12" thickBot="1" x14ac:dyDescent="0.3">
      <c r="A24" s="5">
        <v>2012</v>
      </c>
      <c r="B24" s="50" t="s">
        <v>108</v>
      </c>
      <c r="C24" s="67">
        <v>-11319</v>
      </c>
      <c r="D24" s="115">
        <v>22544</v>
      </c>
      <c r="E24" s="115">
        <v>-1216</v>
      </c>
      <c r="F24" s="115">
        <v>7269</v>
      </c>
      <c r="G24" s="115">
        <v>-14654</v>
      </c>
      <c r="H24" s="115">
        <v>20071</v>
      </c>
      <c r="I24" s="115">
        <v>-2764</v>
      </c>
      <c r="J24" s="67">
        <v>31250</v>
      </c>
      <c r="K24" s="115">
        <v>79960</v>
      </c>
      <c r="L24" s="115" t="s">
        <v>112</v>
      </c>
      <c r="M24" s="70"/>
      <c r="N24" s="115">
        <v>2972</v>
      </c>
      <c r="O24" s="67">
        <f>SUM(K24:N24)</f>
        <v>82932</v>
      </c>
      <c r="P24" s="115">
        <v>54312</v>
      </c>
      <c r="Q24" s="80">
        <f>SUM(C24,J24,O24,P24)</f>
        <v>157175</v>
      </c>
      <c r="T24" s="48" t="e">
        <f>SUM(C24)+SUM(D24:I24)+SUM(#REF!)+SUM(K24:N24)+P24+#REF!</f>
        <v>#REF!</v>
      </c>
      <c r="U24" s="48" t="e">
        <f t="shared" si="0"/>
        <v>#REF!</v>
      </c>
      <c r="W24" s="48" t="e">
        <f>C24+J24+#REF!+O24+P24+#REF!</f>
        <v>#REF!</v>
      </c>
      <c r="X24" s="48" t="e">
        <f t="shared" si="1"/>
        <v>#REF!</v>
      </c>
    </row>
    <row r="25" spans="1:24" ht="12" thickBot="1" x14ac:dyDescent="0.3">
      <c r="A25" s="5">
        <v>2012</v>
      </c>
      <c r="B25" s="51" t="s">
        <v>109</v>
      </c>
      <c r="C25" s="66">
        <f t="shared" ref="C25:L25" si="4">SUM(C22,C24)</f>
        <v>189549</v>
      </c>
      <c r="D25" s="72">
        <f t="shared" si="4"/>
        <v>38077</v>
      </c>
      <c r="E25" s="72">
        <f t="shared" si="4"/>
        <v>-9814</v>
      </c>
      <c r="F25" s="72">
        <f t="shared" si="4"/>
        <v>8599</v>
      </c>
      <c r="G25" s="72">
        <f t="shared" si="4"/>
        <v>4750</v>
      </c>
      <c r="H25" s="72">
        <f t="shared" si="4"/>
        <v>-71086</v>
      </c>
      <c r="I25" s="72">
        <f t="shared" si="4"/>
        <v>6447</v>
      </c>
      <c r="J25" s="66">
        <f t="shared" si="4"/>
        <v>-23027</v>
      </c>
      <c r="K25" s="72">
        <f t="shared" si="4"/>
        <v>-259173</v>
      </c>
      <c r="L25" s="72">
        <f t="shared" si="4"/>
        <v>1501</v>
      </c>
      <c r="M25" s="65"/>
      <c r="N25" s="72">
        <f>SUM(N22,N24)</f>
        <v>-983</v>
      </c>
      <c r="O25" s="66">
        <f>SUM(O22,O24)</f>
        <v>-258655</v>
      </c>
      <c r="P25" s="72">
        <f>SUM(P22,P24)</f>
        <v>-39697</v>
      </c>
      <c r="Q25" s="80">
        <f>SUM(C25,J25,O25,P25)</f>
        <v>-131830</v>
      </c>
      <c r="T25" s="48" t="e">
        <f>SUM(C25)+SUM(D25:I25)+SUM(#REF!)+SUM(K25:N25)+P25+#REF!</f>
        <v>#REF!</v>
      </c>
      <c r="U25" s="48" t="e">
        <f t="shared" si="0"/>
        <v>#REF!</v>
      </c>
      <c r="W25" s="48" t="e">
        <f>C25+J25+#REF!+O25+P25+#REF!</f>
        <v>#REF!</v>
      </c>
      <c r="X25" s="48" t="e">
        <f t="shared" si="1"/>
        <v>#REF!</v>
      </c>
    </row>
    <row r="26" spans="1:24" x14ac:dyDescent="0.25">
      <c r="A26" s="5">
        <v>2012</v>
      </c>
      <c r="B26" s="52" t="s">
        <v>110</v>
      </c>
      <c r="C26" s="116">
        <v>0.79400000000000004</v>
      </c>
      <c r="D26" s="57"/>
      <c r="E26" s="57"/>
      <c r="F26" s="57"/>
      <c r="G26" s="57"/>
      <c r="H26" s="57"/>
      <c r="I26" s="57"/>
      <c r="J26" s="116">
        <v>0.77100000000000002</v>
      </c>
      <c r="K26" s="58"/>
      <c r="L26" s="57"/>
      <c r="M26" s="57"/>
      <c r="N26" s="58"/>
      <c r="O26" s="116">
        <v>0.34100000000000003</v>
      </c>
      <c r="P26" s="58"/>
      <c r="Q26" s="58"/>
      <c r="T26" s="48"/>
      <c r="U26" s="48"/>
      <c r="W26" s="48"/>
      <c r="X26" s="48"/>
    </row>
    <row r="27" spans="1:24" x14ac:dyDescent="0.25">
      <c r="A27" s="5">
        <v>2012</v>
      </c>
      <c r="B27" s="52" t="s">
        <v>111</v>
      </c>
      <c r="C27" s="57"/>
      <c r="D27" s="57"/>
      <c r="E27" s="57"/>
      <c r="F27" s="57"/>
      <c r="G27" s="57"/>
      <c r="H27" s="57"/>
      <c r="I27" s="57"/>
      <c r="J27" s="57"/>
      <c r="K27" s="57"/>
      <c r="L27" s="57"/>
      <c r="M27" s="57"/>
      <c r="N27" s="57"/>
      <c r="O27" s="57"/>
      <c r="P27" s="57"/>
      <c r="Q27" s="118">
        <v>0.749</v>
      </c>
      <c r="T27" s="48"/>
      <c r="U27" s="48"/>
      <c r="W27" s="48"/>
      <c r="X27" s="48"/>
    </row>
    <row r="28" spans="1:24" x14ac:dyDescent="0.25">
      <c r="B28" s="52"/>
      <c r="C28" s="114"/>
      <c r="D28" s="114"/>
      <c r="E28" s="114"/>
      <c r="F28" s="114"/>
      <c r="G28" s="114"/>
      <c r="H28" s="114"/>
      <c r="I28" s="114"/>
      <c r="J28" s="114"/>
      <c r="K28" s="114"/>
      <c r="L28" s="114"/>
      <c r="M28" s="114"/>
      <c r="N28" s="114"/>
      <c r="O28" s="114"/>
      <c r="P28" s="114"/>
      <c r="Q28" s="128"/>
      <c r="T28" s="48"/>
      <c r="U28" s="48"/>
      <c r="W28" s="48"/>
      <c r="X28" s="48"/>
    </row>
    <row r="29" spans="1:24" x14ac:dyDescent="0.25">
      <c r="C29" s="56"/>
      <c r="D29" s="56"/>
      <c r="E29" s="56"/>
      <c r="F29" s="56"/>
      <c r="G29" s="56"/>
      <c r="H29" s="56"/>
      <c r="I29" s="56"/>
      <c r="J29" s="56"/>
      <c r="K29" s="56"/>
      <c r="L29" s="56"/>
      <c r="M29" s="56"/>
      <c r="N29" s="56"/>
      <c r="O29" s="56"/>
      <c r="P29" s="56"/>
      <c r="Q29" s="81"/>
    </row>
    <row r="30" spans="1:24" s="53" customFormat="1" x14ac:dyDescent="0.25">
      <c r="A30" s="54">
        <v>2013</v>
      </c>
      <c r="B30" s="54" t="s">
        <v>96</v>
      </c>
      <c r="C30" s="117">
        <v>1</v>
      </c>
      <c r="D30" s="117">
        <v>1</v>
      </c>
      <c r="E30" s="117">
        <v>1</v>
      </c>
      <c r="F30" s="117">
        <v>0.751</v>
      </c>
      <c r="G30" s="117">
        <v>0.5</v>
      </c>
      <c r="H30" s="117">
        <v>0.5</v>
      </c>
      <c r="I30" s="117">
        <v>1</v>
      </c>
      <c r="J30" s="131"/>
      <c r="K30" s="117">
        <v>0.75</v>
      </c>
      <c r="L30" s="117">
        <v>0.67500000000000004</v>
      </c>
      <c r="M30" s="117">
        <v>0.67500000000000004</v>
      </c>
      <c r="N30" s="117">
        <v>0.75</v>
      </c>
      <c r="O30" s="55"/>
      <c r="P30" s="117">
        <v>1</v>
      </c>
      <c r="Q30" s="78"/>
    </row>
    <row r="31" spans="1:24" x14ac:dyDescent="0.25">
      <c r="B31" s="36" t="s">
        <v>131</v>
      </c>
      <c r="C31" s="117"/>
      <c r="D31" s="59"/>
      <c r="E31" s="59"/>
      <c r="F31" s="59"/>
      <c r="G31" s="59"/>
      <c r="H31" s="59"/>
      <c r="I31" s="59"/>
      <c r="J31" s="55"/>
      <c r="K31" s="82"/>
      <c r="L31" s="59"/>
      <c r="M31" s="59"/>
      <c r="N31" s="59"/>
      <c r="O31" s="55"/>
      <c r="P31" s="59"/>
      <c r="Q31" s="78"/>
    </row>
    <row r="32" spans="1:24" x14ac:dyDescent="0.25">
      <c r="A32" s="5">
        <v>2013</v>
      </c>
      <c r="B32" s="5" t="s">
        <v>97</v>
      </c>
      <c r="C32" s="63">
        <v>495786</v>
      </c>
      <c r="D32" s="71">
        <v>143322</v>
      </c>
      <c r="E32" s="71">
        <v>61533</v>
      </c>
      <c r="F32" s="71">
        <v>75498</v>
      </c>
      <c r="G32" s="71">
        <v>94402</v>
      </c>
      <c r="H32" s="71">
        <v>104694</v>
      </c>
      <c r="I32" s="71" t="s">
        <v>112</v>
      </c>
      <c r="J32" s="63">
        <f>SUM(D32:I32)</f>
        <v>479449</v>
      </c>
      <c r="K32" s="71">
        <v>11301</v>
      </c>
      <c r="L32" s="71">
        <v>4841</v>
      </c>
      <c r="M32" s="71" t="s">
        <v>112</v>
      </c>
      <c r="N32" s="71" t="s">
        <v>112</v>
      </c>
      <c r="O32" s="63">
        <f>SUM(K32:N32)</f>
        <v>16142</v>
      </c>
      <c r="P32" s="71" t="s">
        <v>112</v>
      </c>
      <c r="Q32" s="79">
        <f>SUM(C32,J32,O32,P32)</f>
        <v>991377</v>
      </c>
      <c r="S32" s="53"/>
      <c r="T32" s="48" t="e">
        <f>SUM(C32)+SUM(D32:I32)+SUM(#REF!)+SUM(K32:N32)+P32+#REF!</f>
        <v>#REF!</v>
      </c>
      <c r="U32" s="48" t="e">
        <f t="shared" ref="U32:U49" si="5">Q32-T32</f>
        <v>#REF!</v>
      </c>
      <c r="W32" s="48" t="e">
        <f>C32+J32+#REF!+O32+P32+#REF!</f>
        <v>#REF!</v>
      </c>
      <c r="X32" s="48" t="e">
        <f t="shared" ref="X32:X49" si="6">Q32-W32</f>
        <v>#REF!</v>
      </c>
    </row>
    <row r="33" spans="1:25" x14ac:dyDescent="0.25">
      <c r="A33" s="5">
        <v>2013</v>
      </c>
      <c r="B33" s="5" t="s">
        <v>98</v>
      </c>
      <c r="C33" s="63">
        <v>46424</v>
      </c>
      <c r="D33" s="71">
        <v>4975</v>
      </c>
      <c r="E33" s="71">
        <v>1981</v>
      </c>
      <c r="F33" s="71">
        <v>457</v>
      </c>
      <c r="G33" s="71">
        <v>6418</v>
      </c>
      <c r="H33" s="71">
        <v>1854</v>
      </c>
      <c r="I33" s="71">
        <v>25743</v>
      </c>
      <c r="J33" s="63">
        <f>SUM(D33:I33)</f>
        <v>41428</v>
      </c>
      <c r="K33" s="71">
        <v>81</v>
      </c>
      <c r="L33" s="71">
        <v>1291</v>
      </c>
      <c r="M33" s="71" t="s">
        <v>112</v>
      </c>
      <c r="N33" s="61">
        <v>0</v>
      </c>
      <c r="O33" s="63">
        <f>SUM(K33:N33)</f>
        <v>1372</v>
      </c>
      <c r="P33" s="71">
        <v>44889</v>
      </c>
      <c r="Q33" s="79">
        <f>SUM(C33,J33,O33,P33)</f>
        <v>134113</v>
      </c>
      <c r="T33" s="48" t="e">
        <f>SUM(C33)+SUM(D33:I33)+SUM(#REF!)+SUM(K33:N33)+P33+#REF!</f>
        <v>#REF!</v>
      </c>
      <c r="U33" s="48" t="e">
        <f t="shared" si="5"/>
        <v>#REF!</v>
      </c>
      <c r="W33" s="48" t="e">
        <f>C33+J33+#REF!+O33+P33+#REF!</f>
        <v>#REF!</v>
      </c>
      <c r="X33" s="48" t="e">
        <f t="shared" si="6"/>
        <v>#REF!</v>
      </c>
    </row>
    <row r="34" spans="1:25" ht="12" thickBot="1" x14ac:dyDescent="0.3">
      <c r="A34" s="5">
        <v>2013</v>
      </c>
      <c r="B34" s="49" t="s">
        <v>99</v>
      </c>
      <c r="C34" s="66">
        <f t="shared" ref="C34:P34" si="7">SUM(C32:C33)</f>
        <v>542210</v>
      </c>
      <c r="D34" s="72">
        <f t="shared" si="7"/>
        <v>148297</v>
      </c>
      <c r="E34" s="72">
        <f t="shared" si="7"/>
        <v>63514</v>
      </c>
      <c r="F34" s="72">
        <f t="shared" si="7"/>
        <v>75955</v>
      </c>
      <c r="G34" s="72">
        <f t="shared" si="7"/>
        <v>100820</v>
      </c>
      <c r="H34" s="72">
        <f t="shared" si="7"/>
        <v>106548</v>
      </c>
      <c r="I34" s="72">
        <f t="shared" si="7"/>
        <v>25743</v>
      </c>
      <c r="J34" s="66">
        <f t="shared" si="7"/>
        <v>520877</v>
      </c>
      <c r="K34" s="72">
        <f t="shared" si="7"/>
        <v>11382</v>
      </c>
      <c r="L34" s="72">
        <f t="shared" si="7"/>
        <v>6132</v>
      </c>
      <c r="M34" s="72">
        <f t="shared" si="7"/>
        <v>0</v>
      </c>
      <c r="N34" s="72">
        <f t="shared" si="7"/>
        <v>0</v>
      </c>
      <c r="O34" s="66">
        <f t="shared" si="7"/>
        <v>17514</v>
      </c>
      <c r="P34" s="72">
        <f t="shared" si="7"/>
        <v>44889</v>
      </c>
      <c r="Q34" s="80">
        <f>SUM(C34,J34,O34,P34)</f>
        <v>1125490</v>
      </c>
      <c r="T34" s="48" t="e">
        <f>SUM(C34)+SUM(D34:I34)+SUM(#REF!)+SUM(K34:N34)+P34+#REF!</f>
        <v>#REF!</v>
      </c>
      <c r="U34" s="48" t="e">
        <f t="shared" si="5"/>
        <v>#REF!</v>
      </c>
      <c r="W34" s="48" t="e">
        <f>C34+J34+#REF!+O34+P34+#REF!</f>
        <v>#REF!</v>
      </c>
      <c r="X34" s="48" t="e">
        <f t="shared" si="6"/>
        <v>#REF!</v>
      </c>
      <c r="Y34" s="5" t="s">
        <v>114</v>
      </c>
    </row>
    <row r="35" spans="1:25" x14ac:dyDescent="0.25">
      <c r="C35" s="63"/>
      <c r="D35" s="71"/>
      <c r="E35" s="71"/>
      <c r="F35" s="71"/>
      <c r="G35" s="71"/>
      <c r="H35" s="71"/>
      <c r="I35" s="71"/>
      <c r="J35" s="63"/>
      <c r="K35" s="71"/>
      <c r="L35" s="71"/>
      <c r="M35" s="71"/>
      <c r="N35" s="61"/>
      <c r="O35" s="63"/>
      <c r="P35" s="71"/>
      <c r="Q35" s="79"/>
      <c r="T35" s="48"/>
      <c r="U35" s="48"/>
      <c r="W35" s="48"/>
      <c r="X35" s="48"/>
    </row>
    <row r="36" spans="1:25" x14ac:dyDescent="0.25">
      <c r="A36" s="5">
        <v>2013</v>
      </c>
      <c r="B36" s="21" t="s">
        <v>100</v>
      </c>
      <c r="C36" s="69">
        <f t="shared" ref="C36:P36" si="8">-(C34-C38)</f>
        <v>-100717</v>
      </c>
      <c r="D36" s="102">
        <f t="shared" si="8"/>
        <v>-30929</v>
      </c>
      <c r="E36" s="102">
        <f t="shared" si="8"/>
        <v>-26665</v>
      </c>
      <c r="F36" s="102">
        <f t="shared" si="8"/>
        <v>-22224</v>
      </c>
      <c r="G36" s="102">
        <f t="shared" si="8"/>
        <v>-12992</v>
      </c>
      <c r="H36" s="102">
        <f t="shared" si="8"/>
        <v>-21773</v>
      </c>
      <c r="I36" s="102">
        <f t="shared" si="8"/>
        <v>-14761</v>
      </c>
      <c r="J36" s="69">
        <f t="shared" si="8"/>
        <v>-129344</v>
      </c>
      <c r="K36" s="102">
        <f t="shared" si="8"/>
        <v>-4546</v>
      </c>
      <c r="L36" s="102">
        <f t="shared" si="8"/>
        <v>-11573</v>
      </c>
      <c r="M36" s="102">
        <f t="shared" si="8"/>
        <v>0</v>
      </c>
      <c r="N36" s="102">
        <f t="shared" si="8"/>
        <v>-4384</v>
      </c>
      <c r="O36" s="69">
        <f t="shared" si="8"/>
        <v>-20503</v>
      </c>
      <c r="P36" s="102">
        <f t="shared" si="8"/>
        <v>-46929</v>
      </c>
      <c r="Q36" s="79">
        <f>SUM(C36,J36,O36,P36)</f>
        <v>-297493</v>
      </c>
      <c r="T36" s="48"/>
      <c r="U36" s="48"/>
      <c r="W36" s="48"/>
      <c r="X36" s="48"/>
    </row>
    <row r="37" spans="1:25" x14ac:dyDescent="0.25">
      <c r="C37" s="63"/>
      <c r="D37" s="71"/>
      <c r="E37" s="71"/>
      <c r="F37" s="71"/>
      <c r="G37" s="71"/>
      <c r="H37" s="71"/>
      <c r="I37" s="71"/>
      <c r="J37" s="63"/>
      <c r="K37" s="71"/>
      <c r="L37" s="71"/>
      <c r="M37" s="71"/>
      <c r="N37" s="61"/>
      <c r="O37" s="63"/>
      <c r="P37" s="71"/>
      <c r="Q37" s="79"/>
      <c r="T37" s="48"/>
      <c r="U37" s="48"/>
      <c r="W37" s="48"/>
      <c r="X37" s="48"/>
    </row>
    <row r="38" spans="1:25" x14ac:dyDescent="0.25">
      <c r="A38" s="5">
        <v>2013</v>
      </c>
      <c r="B38" s="5" t="s">
        <v>101</v>
      </c>
      <c r="C38" s="63">
        <f t="shared" ref="C38:P38" si="9">C41</f>
        <v>441493</v>
      </c>
      <c r="D38" s="71">
        <f t="shared" si="9"/>
        <v>117368</v>
      </c>
      <c r="E38" s="71">
        <f t="shared" si="9"/>
        <v>36849</v>
      </c>
      <c r="F38" s="71">
        <f t="shared" si="9"/>
        <v>53731</v>
      </c>
      <c r="G38" s="71">
        <f t="shared" si="9"/>
        <v>87828</v>
      </c>
      <c r="H38" s="71">
        <f t="shared" si="9"/>
        <v>84775</v>
      </c>
      <c r="I38" s="71">
        <f t="shared" si="9"/>
        <v>10982</v>
      </c>
      <c r="J38" s="63">
        <f t="shared" si="9"/>
        <v>391533</v>
      </c>
      <c r="K38" s="71">
        <f t="shared" si="9"/>
        <v>6836</v>
      </c>
      <c r="L38" s="71">
        <f t="shared" si="9"/>
        <v>-5441</v>
      </c>
      <c r="M38" s="71">
        <f t="shared" si="9"/>
        <v>0</v>
      </c>
      <c r="N38" s="71">
        <f t="shared" si="9"/>
        <v>-4384</v>
      </c>
      <c r="O38" s="63">
        <f t="shared" si="9"/>
        <v>-2989</v>
      </c>
      <c r="P38" s="71">
        <f t="shared" si="9"/>
        <v>-2040</v>
      </c>
      <c r="Q38" s="79">
        <f>SUM(C38,J38,O38,P38)</f>
        <v>827997</v>
      </c>
      <c r="T38" s="48" t="e">
        <f>SUM(C38)+SUM(D38:I38)+SUM(#REF!)+SUM(K38:N38)+P38+#REF!</f>
        <v>#REF!</v>
      </c>
      <c r="U38" s="48" t="e">
        <f t="shared" si="5"/>
        <v>#REF!</v>
      </c>
      <c r="W38" s="48" t="e">
        <f>C38+J38+#REF!+O38+P38+#REF!</f>
        <v>#REF!</v>
      </c>
      <c r="X38" s="48" t="e">
        <f t="shared" si="6"/>
        <v>#REF!</v>
      </c>
    </row>
    <row r="39" spans="1:25" x14ac:dyDescent="0.25">
      <c r="B39" s="53"/>
      <c r="C39" s="63"/>
      <c r="D39" s="71"/>
      <c r="E39" s="71"/>
      <c r="F39" s="71"/>
      <c r="G39" s="71"/>
      <c r="H39" s="71"/>
      <c r="I39" s="71"/>
      <c r="J39" s="63"/>
      <c r="K39" s="71"/>
      <c r="L39" s="71"/>
      <c r="M39" s="71"/>
      <c r="N39" s="61"/>
      <c r="O39" s="63"/>
      <c r="P39" s="61"/>
      <c r="Q39" s="79"/>
      <c r="T39" s="48" t="e">
        <f>SUM(C39)+SUM(D39:I39)+SUM(#REF!)+SUM(K39:N39)+P39+#REF!</f>
        <v>#REF!</v>
      </c>
      <c r="U39" s="48" t="e">
        <f t="shared" si="5"/>
        <v>#REF!</v>
      </c>
      <c r="W39" s="48" t="e">
        <f>C39+J39+#REF!+O39+P39+#REF!</f>
        <v>#REF!</v>
      </c>
      <c r="X39" s="48" t="e">
        <f t="shared" si="6"/>
        <v>#REF!</v>
      </c>
    </row>
    <row r="40" spans="1:25" x14ac:dyDescent="0.25">
      <c r="A40" s="5">
        <v>2013</v>
      </c>
      <c r="B40" s="53" t="s">
        <v>102</v>
      </c>
      <c r="C40" s="63">
        <v>0</v>
      </c>
      <c r="D40" s="71">
        <v>0</v>
      </c>
      <c r="E40" s="71">
        <v>0</v>
      </c>
      <c r="F40" s="71">
        <v>0</v>
      </c>
      <c r="G40" s="71">
        <v>0</v>
      </c>
      <c r="H40" s="71">
        <v>0</v>
      </c>
      <c r="I40" s="71">
        <v>0</v>
      </c>
      <c r="J40" s="63">
        <v>0</v>
      </c>
      <c r="K40" s="71">
        <v>0</v>
      </c>
      <c r="L40" s="71">
        <v>0</v>
      </c>
      <c r="M40" s="71">
        <v>0</v>
      </c>
      <c r="N40" s="71">
        <v>0</v>
      </c>
      <c r="O40" s="63">
        <v>0</v>
      </c>
      <c r="P40" s="71">
        <v>0</v>
      </c>
      <c r="Q40" s="79">
        <f>SUM(C40,J40,O40,P40)</f>
        <v>0</v>
      </c>
      <c r="T40" s="48" t="e">
        <f>SUM(C40)+SUM(D40:I40)+SUM(#REF!)+SUM(K40:N40)+P40+#REF!</f>
        <v>#REF!</v>
      </c>
      <c r="U40" s="48" t="e">
        <f t="shared" si="5"/>
        <v>#REF!</v>
      </c>
      <c r="W40" s="48" t="e">
        <f>C40+J40+#REF!+O40+P40+#REF!</f>
        <v>#REF!</v>
      </c>
      <c r="X40" s="48" t="e">
        <f t="shared" si="6"/>
        <v>#REF!</v>
      </c>
    </row>
    <row r="41" spans="1:25" ht="12" thickBot="1" x14ac:dyDescent="0.3">
      <c r="A41" s="5">
        <v>2013</v>
      </c>
      <c r="B41" s="129" t="s">
        <v>103</v>
      </c>
      <c r="C41" s="66">
        <v>441493</v>
      </c>
      <c r="D41" s="72">
        <v>117368</v>
      </c>
      <c r="E41" s="72">
        <v>36849</v>
      </c>
      <c r="F41" s="72">
        <v>53731</v>
      </c>
      <c r="G41" s="72">
        <v>87828</v>
      </c>
      <c r="H41" s="72">
        <v>84775</v>
      </c>
      <c r="I41" s="72">
        <v>10982</v>
      </c>
      <c r="J41" s="66">
        <f>SUM(D41:I41)</f>
        <v>391533</v>
      </c>
      <c r="K41" s="72">
        <v>6836</v>
      </c>
      <c r="L41" s="72">
        <v>-5441</v>
      </c>
      <c r="M41" s="72">
        <v>0</v>
      </c>
      <c r="N41" s="72">
        <v>-4384</v>
      </c>
      <c r="O41" s="66">
        <f>SUM(K41:N41)</f>
        <v>-2989</v>
      </c>
      <c r="P41" s="72">
        <v>-2040</v>
      </c>
      <c r="Q41" s="80">
        <f>SUM(C41,J41,O41,P41)</f>
        <v>827997</v>
      </c>
      <c r="T41" s="48" t="e">
        <f>SUM(C41)+SUM(D41:I41)+SUM(#REF!)+SUM(K41:N41)+P41+#REF!</f>
        <v>#REF!</v>
      </c>
      <c r="U41" s="48" t="e">
        <f t="shared" si="5"/>
        <v>#REF!</v>
      </c>
      <c r="W41" s="48" t="e">
        <f>C41+J41+#REF!+O41+P41+#REF!</f>
        <v>#REF!</v>
      </c>
      <c r="X41" s="48" t="e">
        <f t="shared" si="6"/>
        <v>#REF!</v>
      </c>
    </row>
    <row r="42" spans="1:25" x14ac:dyDescent="0.25">
      <c r="B42" s="53"/>
      <c r="C42" s="63"/>
      <c r="D42" s="71"/>
      <c r="E42" s="71"/>
      <c r="F42" s="71"/>
      <c r="G42" s="71"/>
      <c r="H42" s="71"/>
      <c r="I42" s="71"/>
      <c r="J42" s="63"/>
      <c r="K42" s="71"/>
      <c r="L42" s="71"/>
      <c r="M42" s="71"/>
      <c r="N42" s="71"/>
      <c r="O42" s="63"/>
      <c r="P42" s="71"/>
      <c r="Q42" s="79"/>
      <c r="T42" s="48" t="e">
        <f>SUM(C42)+SUM(D42:I42)+SUM(#REF!)+SUM(K42:N42)+P42+#REF!</f>
        <v>#REF!</v>
      </c>
      <c r="U42" s="48" t="e">
        <f t="shared" si="5"/>
        <v>#REF!</v>
      </c>
      <c r="W42" s="48" t="e">
        <f>C42+J42+#REF!+O42+P42+#REF!</f>
        <v>#REF!</v>
      </c>
      <c r="X42" s="48" t="e">
        <f t="shared" si="6"/>
        <v>#REF!</v>
      </c>
    </row>
    <row r="43" spans="1:25" x14ac:dyDescent="0.25">
      <c r="A43" s="5">
        <v>2013</v>
      </c>
      <c r="B43" s="53" t="s">
        <v>104</v>
      </c>
      <c r="C43" s="63">
        <v>5029</v>
      </c>
      <c r="D43" s="71">
        <v>1392</v>
      </c>
      <c r="E43" s="71">
        <v>992</v>
      </c>
      <c r="F43" s="71">
        <v>415</v>
      </c>
      <c r="G43" s="71">
        <v>539</v>
      </c>
      <c r="H43" s="71">
        <v>1866</v>
      </c>
      <c r="I43" s="71">
        <v>483</v>
      </c>
      <c r="J43" s="63">
        <f>SUM(D43:I43)</f>
        <v>5687</v>
      </c>
      <c r="K43" s="71">
        <v>0</v>
      </c>
      <c r="L43" s="71">
        <v>702</v>
      </c>
      <c r="M43" s="71">
        <v>25</v>
      </c>
      <c r="N43" s="71">
        <v>10</v>
      </c>
      <c r="O43" s="63">
        <f>SUM(K43:N43)</f>
        <v>737</v>
      </c>
      <c r="P43" s="71">
        <v>99582</v>
      </c>
      <c r="Q43" s="79">
        <f>SUM(C43,J43,O43,P43)</f>
        <v>111035</v>
      </c>
      <c r="T43" s="48" t="e">
        <f>SUM(C43)+SUM(D43:I43)+SUM(#REF!)+SUM(K43:N43)+P43+#REF!</f>
        <v>#REF!</v>
      </c>
      <c r="U43" s="48" t="e">
        <f t="shared" si="5"/>
        <v>#REF!</v>
      </c>
      <c r="W43" s="48" t="e">
        <f>C43+J43+#REF!+O43+P43+#REF!</f>
        <v>#REF!</v>
      </c>
      <c r="X43" s="48" t="e">
        <f t="shared" si="6"/>
        <v>#REF!</v>
      </c>
    </row>
    <row r="44" spans="1:25" x14ac:dyDescent="0.25">
      <c r="A44" s="5">
        <v>2013</v>
      </c>
      <c r="B44" s="53" t="s">
        <v>105</v>
      </c>
      <c r="C44" s="63">
        <v>-62281</v>
      </c>
      <c r="D44" s="71">
        <v>-37474</v>
      </c>
      <c r="E44" s="71">
        <v>-20693</v>
      </c>
      <c r="F44" s="71">
        <v>-32764</v>
      </c>
      <c r="G44" s="71">
        <v>-15125</v>
      </c>
      <c r="H44" s="71">
        <v>-146142</v>
      </c>
      <c r="I44" s="71">
        <v>-3</v>
      </c>
      <c r="J44" s="63">
        <f>SUM(D44:I44)</f>
        <v>-252201</v>
      </c>
      <c r="K44" s="71">
        <v>-14229</v>
      </c>
      <c r="L44" s="71">
        <v>-27442</v>
      </c>
      <c r="M44" s="71">
        <f>M47</f>
        <v>0</v>
      </c>
      <c r="N44" s="71">
        <v>-1985</v>
      </c>
      <c r="O44" s="63">
        <f>SUM(K44:N44)</f>
        <v>-43656</v>
      </c>
      <c r="P44" s="71">
        <v>-180922</v>
      </c>
      <c r="Q44" s="79">
        <f>SUM(C44,J44,O44,P44)</f>
        <v>-539060</v>
      </c>
      <c r="T44" s="48" t="e">
        <f>SUM(C44)+SUM(D44:I44)+SUM(#REF!)+SUM(K44:N44)+P44+#REF!</f>
        <v>#REF!</v>
      </c>
      <c r="U44" s="48" t="e">
        <f t="shared" si="5"/>
        <v>#REF!</v>
      </c>
      <c r="W44" s="48" t="e">
        <f>C44+J44+#REF!+O44+P44+#REF!</f>
        <v>#REF!</v>
      </c>
      <c r="X44" s="48" t="e">
        <f t="shared" si="6"/>
        <v>#REF!</v>
      </c>
    </row>
    <row r="45" spans="1:25" x14ac:dyDescent="0.25">
      <c r="A45" s="5">
        <v>2013</v>
      </c>
      <c r="B45" s="130" t="s">
        <v>106</v>
      </c>
      <c r="C45" s="63">
        <v>-147478</v>
      </c>
      <c r="D45" s="71">
        <v>-64279</v>
      </c>
      <c r="E45" s="71">
        <v>-24569</v>
      </c>
      <c r="F45" s="71">
        <v>-39015</v>
      </c>
      <c r="G45" s="71">
        <v>-33672</v>
      </c>
      <c r="H45" s="71">
        <v>-33921</v>
      </c>
      <c r="I45" s="71">
        <v>-1107</v>
      </c>
      <c r="J45" s="63">
        <f>SUM(D45:I45)</f>
        <v>-196563</v>
      </c>
      <c r="K45" s="71">
        <v>-3470</v>
      </c>
      <c r="L45" s="71">
        <v>-8331</v>
      </c>
      <c r="M45" s="71">
        <f>M48</f>
        <v>0</v>
      </c>
      <c r="N45" s="61" t="s">
        <v>112</v>
      </c>
      <c r="O45" s="63">
        <f>SUM(K45:N45)</f>
        <v>-11801</v>
      </c>
      <c r="P45" s="71">
        <v>-22734</v>
      </c>
      <c r="Q45" s="79">
        <f>SUM(C45,J45,O45,P45)</f>
        <v>-378576</v>
      </c>
      <c r="T45" s="48" t="e">
        <f>SUM(C45)+SUM(D45:I45)+SUM(#REF!)+SUM(K45:N45)+P45+#REF!</f>
        <v>#REF!</v>
      </c>
      <c r="U45" s="48" t="e">
        <f t="shared" si="5"/>
        <v>#REF!</v>
      </c>
      <c r="W45" s="48" t="e">
        <f>C45+J45+#REF!+O45+P45+#REF!</f>
        <v>#REF!</v>
      </c>
      <c r="X45" s="48" t="e">
        <f t="shared" si="6"/>
        <v>#REF!</v>
      </c>
    </row>
    <row r="46" spans="1:25" ht="12" thickBot="1" x14ac:dyDescent="0.3">
      <c r="A46" s="5">
        <v>2013</v>
      </c>
      <c r="B46" s="129" t="s">
        <v>107</v>
      </c>
      <c r="C46" s="66">
        <f t="shared" ref="C46:P46" si="10">C41+SUM(C43:C45)</f>
        <v>236763</v>
      </c>
      <c r="D46" s="72">
        <f t="shared" si="10"/>
        <v>17007</v>
      </c>
      <c r="E46" s="72">
        <f t="shared" si="10"/>
        <v>-7421</v>
      </c>
      <c r="F46" s="72">
        <f t="shared" si="10"/>
        <v>-17633</v>
      </c>
      <c r="G46" s="72">
        <f t="shared" si="10"/>
        <v>39570</v>
      </c>
      <c r="H46" s="72">
        <f t="shared" si="10"/>
        <v>-93422</v>
      </c>
      <c r="I46" s="72">
        <f t="shared" si="10"/>
        <v>10355</v>
      </c>
      <c r="J46" s="66">
        <f t="shared" si="10"/>
        <v>-51544</v>
      </c>
      <c r="K46" s="72">
        <f t="shared" si="10"/>
        <v>-10863</v>
      </c>
      <c r="L46" s="72">
        <f t="shared" si="10"/>
        <v>-40512</v>
      </c>
      <c r="M46" s="72">
        <f t="shared" si="10"/>
        <v>25</v>
      </c>
      <c r="N46" s="72">
        <f t="shared" si="10"/>
        <v>-6359</v>
      </c>
      <c r="O46" s="66">
        <f t="shared" si="10"/>
        <v>-57709</v>
      </c>
      <c r="P46" s="72">
        <f t="shared" si="10"/>
        <v>-106114</v>
      </c>
      <c r="Q46" s="80">
        <f>SUM(C46,J46,O46,P46)</f>
        <v>21396</v>
      </c>
      <c r="T46" s="48" t="e">
        <f>SUM(C46)+SUM(D46:I46)+SUM(#REF!)+SUM(K46:N46)+P46+#REF!</f>
        <v>#REF!</v>
      </c>
      <c r="U46" s="48" t="e">
        <f t="shared" si="5"/>
        <v>#REF!</v>
      </c>
      <c r="W46" s="48" t="e">
        <f>C46+J46+#REF!+O46+P46+#REF!</f>
        <v>#REF!</v>
      </c>
      <c r="X46" s="48" t="e">
        <f t="shared" si="6"/>
        <v>#REF!</v>
      </c>
    </row>
    <row r="47" spans="1:25" x14ac:dyDescent="0.25">
      <c r="C47" s="63"/>
      <c r="D47" s="71"/>
      <c r="E47" s="71"/>
      <c r="F47" s="71"/>
      <c r="G47" s="71"/>
      <c r="H47" s="71"/>
      <c r="I47" s="71"/>
      <c r="J47" s="63"/>
      <c r="K47" s="71"/>
      <c r="L47" s="71"/>
      <c r="M47" s="71"/>
      <c r="N47" s="71"/>
      <c r="O47" s="63"/>
      <c r="P47" s="71"/>
      <c r="Q47" s="79"/>
      <c r="T47" s="48" t="e">
        <f>SUM(C47)+SUM(D47:I47)+SUM(#REF!)+SUM(K47:N47)+P47+#REF!</f>
        <v>#REF!</v>
      </c>
      <c r="U47" s="48" t="e">
        <f t="shared" si="5"/>
        <v>#REF!</v>
      </c>
      <c r="W47" s="48" t="e">
        <f>C47+J47+#REF!+O47+P47+#REF!</f>
        <v>#REF!</v>
      </c>
      <c r="X47" s="48" t="e">
        <f t="shared" si="6"/>
        <v>#REF!</v>
      </c>
    </row>
    <row r="48" spans="1:25" ht="12" thickBot="1" x14ac:dyDescent="0.3">
      <c r="A48" s="5">
        <v>2013</v>
      </c>
      <c r="B48" s="50" t="s">
        <v>108</v>
      </c>
      <c r="C48" s="67">
        <v>-31808</v>
      </c>
      <c r="D48" s="115">
        <v>24786</v>
      </c>
      <c r="E48" s="115">
        <v>-1424</v>
      </c>
      <c r="F48" s="115">
        <v>17713</v>
      </c>
      <c r="G48" s="115">
        <v>-21121</v>
      </c>
      <c r="H48" s="115">
        <v>12711</v>
      </c>
      <c r="I48" s="115">
        <v>-3107</v>
      </c>
      <c r="J48" s="67">
        <f>SUM(D48:I48)</f>
        <v>29558</v>
      </c>
      <c r="K48" s="115">
        <v>7993</v>
      </c>
      <c r="L48" s="115">
        <v>0</v>
      </c>
      <c r="M48" s="115">
        <v>0</v>
      </c>
      <c r="N48" s="115">
        <v>21529</v>
      </c>
      <c r="O48" s="67">
        <f>SUM(K48:N48)</f>
        <v>29522</v>
      </c>
      <c r="P48" s="115">
        <v>45135</v>
      </c>
      <c r="Q48" s="80">
        <f>SUM(C48,J48,O48,P48)</f>
        <v>72407</v>
      </c>
      <c r="T48" s="48" t="e">
        <f>SUM(C48)+SUM(D48:I48)+SUM(#REF!)+SUM(K48:N48)+P48+#REF!</f>
        <v>#REF!</v>
      </c>
      <c r="U48" s="48" t="e">
        <f t="shared" si="5"/>
        <v>#REF!</v>
      </c>
      <c r="W48" s="48" t="e">
        <f>C48+J48+#REF!+O48+P48+#REF!</f>
        <v>#REF!</v>
      </c>
      <c r="X48" s="48" t="e">
        <f t="shared" si="6"/>
        <v>#REF!</v>
      </c>
    </row>
    <row r="49" spans="1:24" ht="12" thickBot="1" x14ac:dyDescent="0.3">
      <c r="A49" s="5">
        <v>2013</v>
      </c>
      <c r="B49" s="51" t="s">
        <v>109</v>
      </c>
      <c r="C49" s="66">
        <f t="shared" ref="C49:P49" si="11">C46+C48</f>
        <v>204955</v>
      </c>
      <c r="D49" s="72">
        <f t="shared" si="11"/>
        <v>41793</v>
      </c>
      <c r="E49" s="72">
        <f t="shared" si="11"/>
        <v>-8845</v>
      </c>
      <c r="F49" s="72">
        <f t="shared" si="11"/>
        <v>80</v>
      </c>
      <c r="G49" s="72">
        <f t="shared" si="11"/>
        <v>18449</v>
      </c>
      <c r="H49" s="72">
        <f t="shared" si="11"/>
        <v>-80711</v>
      </c>
      <c r="I49" s="72">
        <f t="shared" si="11"/>
        <v>7248</v>
      </c>
      <c r="J49" s="66">
        <f t="shared" si="11"/>
        <v>-21986</v>
      </c>
      <c r="K49" s="72">
        <f t="shared" si="11"/>
        <v>-2870</v>
      </c>
      <c r="L49" s="72">
        <f t="shared" si="11"/>
        <v>-40512</v>
      </c>
      <c r="M49" s="72">
        <f t="shared" si="11"/>
        <v>25</v>
      </c>
      <c r="N49" s="72">
        <f t="shared" si="11"/>
        <v>15170</v>
      </c>
      <c r="O49" s="66">
        <f t="shared" si="11"/>
        <v>-28187</v>
      </c>
      <c r="P49" s="72">
        <f t="shared" si="11"/>
        <v>-60979</v>
      </c>
      <c r="Q49" s="80">
        <f>SUM(C49,J49,O49,P49)</f>
        <v>93803</v>
      </c>
      <c r="T49" s="48" t="e">
        <f>SUM(C49)+SUM(D49:I49)+SUM(#REF!)+SUM(K49:N49)+P49+#REF!</f>
        <v>#REF!</v>
      </c>
      <c r="U49" s="48" t="e">
        <f t="shared" si="5"/>
        <v>#REF!</v>
      </c>
      <c r="W49" s="48" t="e">
        <f>C49+J49+#REF!+O49+P49+#REF!</f>
        <v>#REF!</v>
      </c>
      <c r="X49" s="48" t="e">
        <f t="shared" si="6"/>
        <v>#REF!</v>
      </c>
    </row>
    <row r="50" spans="1:24" x14ac:dyDescent="0.25">
      <c r="A50" s="5">
        <v>2013</v>
      </c>
      <c r="B50" s="52" t="s">
        <v>110</v>
      </c>
      <c r="C50" s="116">
        <v>0.81599999999999995</v>
      </c>
      <c r="D50" s="57"/>
      <c r="E50" s="57"/>
      <c r="F50" s="57"/>
      <c r="G50" s="57"/>
      <c r="H50" s="57"/>
      <c r="I50" s="57"/>
      <c r="J50" s="116">
        <v>0.78</v>
      </c>
      <c r="K50" s="58"/>
      <c r="L50" s="57"/>
      <c r="M50" s="57"/>
      <c r="N50" s="58"/>
      <c r="O50" s="116">
        <v>0.51400000000000001</v>
      </c>
      <c r="P50" s="58"/>
      <c r="Q50" s="58"/>
      <c r="T50" s="48"/>
      <c r="U50" s="48"/>
      <c r="W50" s="48"/>
      <c r="X50" s="48"/>
    </row>
    <row r="51" spans="1:24" x14ac:dyDescent="0.25">
      <c r="A51" s="5">
        <v>2013</v>
      </c>
      <c r="B51" s="52" t="s">
        <v>111</v>
      </c>
      <c r="C51" s="57"/>
      <c r="D51" s="57"/>
      <c r="E51" s="57"/>
      <c r="F51" s="57"/>
      <c r="G51" s="57"/>
      <c r="H51" s="57"/>
      <c r="I51" s="57"/>
      <c r="J51" s="57"/>
      <c r="K51" s="57"/>
      <c r="L51" s="57"/>
      <c r="M51" s="57"/>
      <c r="N51" s="57"/>
      <c r="O51" s="57"/>
      <c r="P51" s="57"/>
      <c r="Q51" s="118">
        <v>0.75</v>
      </c>
      <c r="T51" s="48"/>
      <c r="U51" s="48"/>
      <c r="W51" s="48"/>
      <c r="X51" s="48"/>
    </row>
    <row r="52" spans="1:24" x14ac:dyDescent="0.25">
      <c r="C52" s="132"/>
      <c r="D52" s="132"/>
      <c r="E52" s="132"/>
      <c r="F52" s="132"/>
      <c r="G52" s="132"/>
      <c r="H52" s="132"/>
      <c r="I52" s="132"/>
      <c r="J52" s="132"/>
      <c r="K52" s="132"/>
      <c r="L52" s="132"/>
      <c r="M52" s="132"/>
      <c r="N52" s="132"/>
      <c r="O52" s="132"/>
      <c r="P52" s="132"/>
      <c r="Q52" s="133"/>
    </row>
    <row r="53" spans="1:24" x14ac:dyDescent="0.25">
      <c r="C53" s="56"/>
      <c r="D53" s="56"/>
      <c r="E53" s="56"/>
      <c r="F53" s="56"/>
      <c r="G53" s="56"/>
      <c r="H53" s="56"/>
      <c r="I53" s="56"/>
      <c r="J53" s="56"/>
      <c r="K53" s="56"/>
      <c r="L53" s="56"/>
      <c r="M53" s="56"/>
      <c r="N53" s="56"/>
      <c r="O53" s="56"/>
      <c r="P53" s="56"/>
      <c r="Q53" s="81"/>
    </row>
  </sheetData>
  <mergeCells count="2">
    <mergeCell ref="D3:I3"/>
    <mergeCell ref="K3:N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pane xSplit="1" ySplit="4" topLeftCell="B5" activePane="bottomRight" state="frozen"/>
      <selection activeCell="G47" sqref="G47"/>
      <selection pane="topRight" activeCell="G47" sqref="G47"/>
      <selection pane="bottomLeft" activeCell="G47" sqref="G47"/>
      <selection pane="bottomRight" activeCell="E22" sqref="E22"/>
    </sheetView>
  </sheetViews>
  <sheetFormatPr defaultColWidth="9.1796875" defaultRowHeight="11.5" x14ac:dyDescent="0.25"/>
  <cols>
    <col min="1" max="1" width="24" style="5" customWidth="1"/>
    <col min="2" max="9" width="9.1796875" style="5" customWidth="1"/>
    <col min="10" max="16384" width="9.1796875" style="5"/>
  </cols>
  <sheetData>
    <row r="1" spans="1:9" x14ac:dyDescent="0.25">
      <c r="A1" s="2" t="s">
        <v>0</v>
      </c>
    </row>
    <row r="2" spans="1:9" ht="13.5" customHeight="1" x14ac:dyDescent="0.25">
      <c r="A2" s="36" t="s">
        <v>127</v>
      </c>
      <c r="B2" s="141"/>
      <c r="C2" s="141"/>
      <c r="D2" s="141"/>
      <c r="E2" s="141"/>
    </row>
    <row r="3" spans="1:9" x14ac:dyDescent="0.25">
      <c r="A3" s="85" t="s">
        <v>115</v>
      </c>
      <c r="B3" s="122">
        <v>41090</v>
      </c>
      <c r="C3" s="86">
        <v>41090</v>
      </c>
      <c r="D3" s="86">
        <v>41090</v>
      </c>
      <c r="E3" s="87">
        <v>41090</v>
      </c>
      <c r="F3" s="122">
        <v>41455</v>
      </c>
      <c r="G3" s="86">
        <v>41455</v>
      </c>
      <c r="H3" s="86">
        <v>41455</v>
      </c>
      <c r="I3" s="87">
        <v>41455</v>
      </c>
    </row>
    <row r="4" spans="1:9" x14ac:dyDescent="0.25">
      <c r="A4" s="88" t="s">
        <v>16</v>
      </c>
      <c r="B4" s="123" t="s">
        <v>116</v>
      </c>
      <c r="C4" s="89" t="s">
        <v>117</v>
      </c>
      <c r="D4" s="89" t="s">
        <v>118</v>
      </c>
      <c r="E4" s="90" t="s">
        <v>119</v>
      </c>
      <c r="F4" s="123" t="s">
        <v>116</v>
      </c>
      <c r="G4" s="89" t="s">
        <v>117</v>
      </c>
      <c r="H4" s="89" t="s">
        <v>118</v>
      </c>
      <c r="I4" s="90" t="s">
        <v>119</v>
      </c>
    </row>
    <row r="5" spans="1:9" x14ac:dyDescent="0.25">
      <c r="A5" s="91" t="s">
        <v>120</v>
      </c>
      <c r="B5" s="138"/>
      <c r="C5" s="94"/>
      <c r="D5" s="94"/>
      <c r="E5" s="95"/>
      <c r="F5" s="124"/>
      <c r="G5" s="96"/>
      <c r="H5" s="96"/>
      <c r="I5" s="97"/>
    </row>
    <row r="6" spans="1:9" s="53" customFormat="1" x14ac:dyDescent="0.25">
      <c r="A6" s="103" t="s">
        <v>81</v>
      </c>
      <c r="B6" s="125">
        <v>769831</v>
      </c>
      <c r="C6" s="92">
        <v>764876</v>
      </c>
      <c r="D6" s="92">
        <v>750627</v>
      </c>
      <c r="E6" s="93">
        <v>759018</v>
      </c>
      <c r="F6" s="125">
        <v>779269</v>
      </c>
      <c r="G6" s="92">
        <v>785979</v>
      </c>
      <c r="H6" s="92">
        <v>770001</v>
      </c>
      <c r="I6" s="93">
        <v>783604</v>
      </c>
    </row>
    <row r="7" spans="1:9" s="53" customFormat="1" x14ac:dyDescent="0.25">
      <c r="A7" s="104" t="s">
        <v>121</v>
      </c>
      <c r="B7" s="135"/>
      <c r="C7" s="98"/>
      <c r="D7" s="98"/>
      <c r="E7" s="99"/>
      <c r="F7" s="125"/>
      <c r="G7" s="92"/>
      <c r="H7" s="92"/>
      <c r="I7" s="93"/>
    </row>
    <row r="8" spans="1:9" s="53" customFormat="1" x14ac:dyDescent="0.25">
      <c r="A8" s="103" t="s">
        <v>82</v>
      </c>
      <c r="B8" s="125">
        <v>93582</v>
      </c>
      <c r="C8" s="92">
        <v>92499</v>
      </c>
      <c r="D8" s="92">
        <v>87671</v>
      </c>
      <c r="E8" s="93">
        <v>87809</v>
      </c>
      <c r="F8" s="125">
        <v>90729</v>
      </c>
      <c r="G8" s="92">
        <v>91656</v>
      </c>
      <c r="H8" s="92">
        <v>89846</v>
      </c>
      <c r="I8" s="93">
        <v>94396</v>
      </c>
    </row>
    <row r="9" spans="1:9" s="53" customFormat="1" x14ac:dyDescent="0.25">
      <c r="A9" s="103" t="s">
        <v>83</v>
      </c>
      <c r="B9" s="125">
        <v>71241</v>
      </c>
      <c r="C9" s="92">
        <v>69568</v>
      </c>
      <c r="D9" s="92">
        <v>66859</v>
      </c>
      <c r="E9" s="93">
        <v>67938</v>
      </c>
      <c r="F9" s="125">
        <v>69092</v>
      </c>
      <c r="G9" s="92">
        <v>70423</v>
      </c>
      <c r="H9" s="92">
        <v>68335</v>
      </c>
      <c r="I9" s="93">
        <v>71470</v>
      </c>
    </row>
    <row r="10" spans="1:9" s="53" customFormat="1" x14ac:dyDescent="0.25">
      <c r="A10" s="103" t="s">
        <v>122</v>
      </c>
      <c r="B10" s="125">
        <v>51133</v>
      </c>
      <c r="C10" s="92">
        <v>51580</v>
      </c>
      <c r="D10" s="92">
        <v>50237</v>
      </c>
      <c r="E10" s="93">
        <v>50179</v>
      </c>
      <c r="F10" s="125">
        <v>50486</v>
      </c>
      <c r="G10" s="92">
        <v>51867</v>
      </c>
      <c r="H10" s="92">
        <v>49796</v>
      </c>
      <c r="I10" s="93">
        <v>51066</v>
      </c>
    </row>
    <row r="11" spans="1:9" s="53" customFormat="1" x14ac:dyDescent="0.25">
      <c r="A11" s="103" t="s">
        <v>123</v>
      </c>
      <c r="B11" s="125">
        <v>139948</v>
      </c>
      <c r="C11" s="92">
        <v>138316</v>
      </c>
      <c r="D11" s="92">
        <v>134318</v>
      </c>
      <c r="E11" s="93">
        <v>137239</v>
      </c>
      <c r="F11" s="125">
        <v>142251</v>
      </c>
      <c r="G11" s="92">
        <v>142641</v>
      </c>
      <c r="H11" s="92">
        <v>139158</v>
      </c>
      <c r="I11" s="93">
        <v>144650</v>
      </c>
    </row>
    <row r="12" spans="1:9" s="53" customFormat="1" x14ac:dyDescent="0.25">
      <c r="A12" s="103" t="s">
        <v>85</v>
      </c>
      <c r="B12" s="125">
        <v>125625</v>
      </c>
      <c r="C12" s="92">
        <v>125003</v>
      </c>
      <c r="D12" s="92">
        <v>121260</v>
      </c>
      <c r="E12" s="93">
        <v>122376</v>
      </c>
      <c r="F12" s="125">
        <v>125546</v>
      </c>
      <c r="G12" s="92">
        <v>123996</v>
      </c>
      <c r="H12" s="92">
        <v>119732</v>
      </c>
      <c r="I12" s="93">
        <v>120466</v>
      </c>
    </row>
    <row r="13" spans="1:9" s="53" customFormat="1" x14ac:dyDescent="0.25">
      <c r="A13" s="104" t="s">
        <v>124</v>
      </c>
      <c r="B13" s="139"/>
      <c r="C13" s="121"/>
      <c r="D13" s="121"/>
      <c r="E13" s="105"/>
      <c r="F13" s="125"/>
      <c r="G13" s="92"/>
      <c r="H13" s="92"/>
      <c r="I13" s="93"/>
    </row>
    <row r="14" spans="1:9" s="53" customFormat="1" x14ac:dyDescent="0.25">
      <c r="A14" s="103" t="s">
        <v>125</v>
      </c>
      <c r="B14" s="136"/>
      <c r="C14" s="57"/>
      <c r="D14" s="57"/>
      <c r="E14" s="137"/>
      <c r="F14" s="136"/>
      <c r="G14" s="92">
        <v>18594</v>
      </c>
      <c r="H14" s="92">
        <v>21008</v>
      </c>
      <c r="I14" s="93">
        <v>28905</v>
      </c>
    </row>
    <row r="15" spans="1:9" s="53" customFormat="1" x14ac:dyDescent="0.25">
      <c r="A15" s="106" t="s">
        <v>130</v>
      </c>
      <c r="B15" s="126">
        <v>14287</v>
      </c>
      <c r="C15" s="126">
        <v>14008</v>
      </c>
      <c r="D15" s="126">
        <v>13648</v>
      </c>
      <c r="E15" s="126">
        <v>15788</v>
      </c>
      <c r="F15" s="140">
        <v>15214</v>
      </c>
      <c r="G15" s="126">
        <v>14507</v>
      </c>
      <c r="H15" s="126">
        <v>13375</v>
      </c>
      <c r="I15" s="127">
        <v>15326</v>
      </c>
    </row>
    <row r="16" spans="1:9" s="53" customFormat="1" x14ac:dyDescent="0.25"/>
    <row r="17" spans="2:9" s="53" customFormat="1" x14ac:dyDescent="0.25"/>
    <row r="18" spans="2:9" x14ac:dyDescent="0.25">
      <c r="B18" s="48"/>
      <c r="C18" s="48"/>
      <c r="D18" s="48"/>
      <c r="E18" s="48"/>
      <c r="F18" s="48"/>
      <c r="G18" s="48"/>
      <c r="H18" s="48"/>
      <c r="I18" s="48"/>
    </row>
    <row r="19" spans="2:9" x14ac:dyDescent="0.25">
      <c r="B19" s="48"/>
      <c r="C19" s="48"/>
      <c r="D19" s="48"/>
      <c r="E19" s="48"/>
      <c r="F19" s="48"/>
      <c r="G19" s="48"/>
      <c r="H19" s="48"/>
      <c r="I19" s="48"/>
    </row>
    <row r="20" spans="2:9" x14ac:dyDescent="0.25">
      <c r="B20" s="48"/>
      <c r="C20" s="48"/>
      <c r="D20" s="48"/>
      <c r="E20" s="48"/>
      <c r="F20" s="48"/>
      <c r="G20" s="48"/>
      <c r="H20" s="48"/>
      <c r="I20" s="48"/>
    </row>
    <row r="21" spans="2:9" x14ac:dyDescent="0.25">
      <c r="B21" s="48"/>
      <c r="C21" s="48"/>
      <c r="D21" s="48"/>
      <c r="E21" s="48"/>
      <c r="F21" s="48"/>
      <c r="G21" s="48"/>
      <c r="H21" s="48"/>
      <c r="I21" s="48"/>
    </row>
    <row r="22" spans="2:9" x14ac:dyDescent="0.25">
      <c r="B22" s="48"/>
      <c r="C22" s="48"/>
      <c r="D22" s="48"/>
      <c r="E22" s="48"/>
      <c r="F22" s="48"/>
      <c r="G22" s="48"/>
      <c r="H22" s="48"/>
      <c r="I22" s="48"/>
    </row>
    <row r="23" spans="2:9" x14ac:dyDescent="0.25">
      <c r="B23" s="48"/>
      <c r="C23" s="48"/>
      <c r="D23" s="48"/>
      <c r="E23" s="48"/>
      <c r="F23" s="48"/>
      <c r="G23" s="48"/>
      <c r="H23" s="48"/>
      <c r="I23" s="48"/>
    </row>
    <row r="24" spans="2:9" x14ac:dyDescent="0.25">
      <c r="B24" s="48"/>
      <c r="C24" s="48"/>
      <c r="D24" s="48"/>
      <c r="E24" s="48"/>
      <c r="F24" s="48"/>
      <c r="G24" s="48"/>
      <c r="H24" s="48"/>
      <c r="I24" s="48"/>
    </row>
    <row r="25" spans="2:9" x14ac:dyDescent="0.25">
      <c r="B25" s="48"/>
      <c r="C25" s="48"/>
      <c r="D25" s="48"/>
      <c r="E25" s="48"/>
      <c r="F25" s="48"/>
      <c r="G25" s="48"/>
      <c r="H25" s="48"/>
      <c r="I25" s="48"/>
    </row>
    <row r="26" spans="2:9" x14ac:dyDescent="0.25">
      <c r="B26" s="48"/>
      <c r="C26" s="48"/>
      <c r="D26" s="48"/>
      <c r="E26" s="48"/>
      <c r="F26" s="48"/>
      <c r="G26" s="48"/>
      <c r="H26" s="48"/>
      <c r="I26" s="48"/>
    </row>
    <row r="27" spans="2:9" x14ac:dyDescent="0.25">
      <c r="B27" s="48"/>
      <c r="C27" s="48"/>
      <c r="D27" s="48"/>
      <c r="E27" s="48"/>
      <c r="F27" s="48"/>
      <c r="G27" s="48"/>
      <c r="H27" s="48"/>
      <c r="I27" s="48"/>
    </row>
    <row r="28" spans="2:9" x14ac:dyDescent="0.25">
      <c r="B28" s="48"/>
      <c r="C28" s="48"/>
      <c r="D28" s="48"/>
      <c r="E28" s="48"/>
      <c r="F28" s="48"/>
      <c r="G28" s="48"/>
      <c r="H28" s="48"/>
      <c r="I28" s="48"/>
    </row>
    <row r="29" spans="2:9" x14ac:dyDescent="0.25">
      <c r="B29" s="48"/>
      <c r="C29" s="48"/>
      <c r="D29" s="48"/>
      <c r="E29" s="48"/>
      <c r="F29" s="48"/>
      <c r="G29" s="48"/>
      <c r="H29" s="48"/>
      <c r="I29" s="48"/>
    </row>
    <row r="30" spans="2:9" x14ac:dyDescent="0.25">
      <c r="B30" s="48"/>
      <c r="C30" s="48"/>
      <c r="D30" s="48"/>
      <c r="E30" s="48"/>
      <c r="F30" s="48"/>
      <c r="G30" s="48"/>
      <c r="H30" s="48"/>
      <c r="I30" s="48"/>
    </row>
    <row r="31" spans="2:9" x14ac:dyDescent="0.25">
      <c r="B31" s="48"/>
      <c r="C31" s="48"/>
      <c r="D31" s="48"/>
      <c r="E31" s="48"/>
      <c r="F31" s="48"/>
      <c r="G31" s="48"/>
      <c r="H31" s="48"/>
      <c r="I31" s="48"/>
    </row>
    <row r="32" spans="2:9" x14ac:dyDescent="0.25">
      <c r="B32" s="48"/>
      <c r="C32" s="48"/>
      <c r="D32" s="48"/>
      <c r="E32" s="48"/>
      <c r="F32" s="48"/>
      <c r="G32" s="48"/>
      <c r="H32" s="48"/>
      <c r="I32" s="48"/>
    </row>
    <row r="33" spans="2:9" x14ac:dyDescent="0.25">
      <c r="B33" s="48"/>
      <c r="C33" s="48"/>
      <c r="D33" s="48"/>
      <c r="E33" s="48"/>
      <c r="F33" s="48"/>
      <c r="G33" s="48"/>
      <c r="H33" s="48"/>
      <c r="I33" s="48"/>
    </row>
    <row r="34" spans="2:9" x14ac:dyDescent="0.25">
      <c r="B34" s="48"/>
      <c r="C34" s="48"/>
      <c r="D34" s="48"/>
      <c r="E34" s="48"/>
      <c r="F34" s="48"/>
      <c r="G34" s="48"/>
      <c r="H34" s="48"/>
      <c r="I34" s="48"/>
    </row>
    <row r="35" spans="2:9" x14ac:dyDescent="0.25">
      <c r="B35" s="48"/>
      <c r="C35" s="48"/>
      <c r="D35" s="48"/>
      <c r="E35" s="48"/>
      <c r="F35" s="48"/>
      <c r="G35" s="48"/>
      <c r="H35" s="48"/>
      <c r="I35" s="48"/>
    </row>
    <row r="36" spans="2:9" x14ac:dyDescent="0.25">
      <c r="B36" s="48"/>
      <c r="C36" s="48"/>
      <c r="D36" s="48"/>
      <c r="E36" s="48"/>
      <c r="F36" s="48"/>
      <c r="G36" s="48"/>
      <c r="H36" s="48"/>
      <c r="I36" s="4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